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fkg\Desktop\平成30年4月24日開催　29年度決算監査\"/>
    </mc:Choice>
  </mc:AlternateContent>
  <bookViews>
    <workbookView xWindow="0" yWindow="0" windowWidth="20490" windowHeight="7770"/>
  </bookViews>
  <sheets>
    <sheet name="算定シート（ブランク）" sheetId="1" r:id="rId1"/>
    <sheet name="別添（財産目録）" sheetId="4" r:id="rId2"/>
    <sheet name="テーブル（デフレーター）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4" l="1"/>
  <c r="M21" i="4"/>
  <c r="M22" i="4"/>
  <c r="M23" i="4"/>
  <c r="N23" i="4"/>
  <c r="N56" i="4" l="1"/>
  <c r="N52" i="4"/>
  <c r="N51" i="4"/>
  <c r="N50" i="4"/>
  <c r="N49" i="4"/>
  <c r="N48" i="4"/>
  <c r="N47" i="4"/>
  <c r="N46" i="4"/>
  <c r="N45" i="4"/>
  <c r="N40" i="4"/>
  <c r="N39" i="4"/>
  <c r="N38" i="4"/>
  <c r="N37" i="4"/>
  <c r="N36" i="4"/>
  <c r="J56" i="4" l="1"/>
  <c r="J53" i="4"/>
  <c r="J55" i="4"/>
  <c r="J48" i="4"/>
  <c r="J49" i="4"/>
  <c r="J50" i="4"/>
  <c r="J51" i="4"/>
  <c r="J52" i="4"/>
  <c r="J40" i="4"/>
  <c r="J37" i="4"/>
  <c r="M65" i="4" l="1"/>
  <c r="M56" i="4"/>
  <c r="M40" i="4"/>
  <c r="N10" i="4" l="1"/>
  <c r="M64" i="4"/>
  <c r="M63" i="4"/>
  <c r="M62" i="4"/>
  <c r="M61" i="4"/>
  <c r="M60" i="4"/>
  <c r="M59" i="4"/>
  <c r="M58" i="4"/>
  <c r="M57" i="4"/>
  <c r="M55" i="4"/>
  <c r="M54" i="4"/>
  <c r="M53" i="4"/>
  <c r="M52" i="4"/>
  <c r="M51" i="4"/>
  <c r="M50" i="4"/>
  <c r="M49" i="4"/>
  <c r="M48" i="4"/>
  <c r="M47" i="4"/>
  <c r="M46" i="4"/>
  <c r="M45" i="4"/>
  <c r="M39" i="4"/>
  <c r="M38" i="4"/>
  <c r="M37" i="4"/>
  <c r="M36" i="4"/>
  <c r="M31" i="4"/>
  <c r="M30" i="4"/>
  <c r="M29" i="4"/>
  <c r="M28" i="4"/>
  <c r="M27" i="4"/>
  <c r="M26" i="4"/>
  <c r="M25" i="4"/>
  <c r="M24" i="4"/>
  <c r="M20" i="4"/>
  <c r="M19" i="4"/>
  <c r="M18" i="4"/>
  <c r="M17" i="4"/>
  <c r="M16" i="4"/>
  <c r="M15" i="4"/>
  <c r="M14" i="4"/>
  <c r="M13" i="4"/>
  <c r="M11" i="4"/>
  <c r="M10" i="4"/>
  <c r="M9" i="4"/>
  <c r="N31" i="4"/>
  <c r="N30" i="4"/>
  <c r="N29" i="4"/>
  <c r="N28" i="4"/>
  <c r="N27" i="4"/>
  <c r="N26" i="4"/>
  <c r="N25" i="4"/>
  <c r="N24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I33" i="4"/>
  <c r="J33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6" i="4"/>
  <c r="M69" i="4" s="1"/>
  <c r="I44" i="1"/>
  <c r="N44" i="1" s="1"/>
  <c r="I43" i="1"/>
  <c r="N43" i="1" s="1"/>
  <c r="I42" i="1"/>
  <c r="N42" i="1" s="1"/>
  <c r="I41" i="1"/>
  <c r="N41" i="1" s="1"/>
  <c r="S41" i="1" s="1"/>
  <c r="I40" i="1"/>
  <c r="N40" i="1" s="1"/>
  <c r="S40" i="1" s="1"/>
  <c r="S45" i="1" s="1"/>
  <c r="D54" i="1" s="1"/>
  <c r="J43" i="4"/>
  <c r="J67" i="4"/>
  <c r="J91" i="4"/>
  <c r="J103" i="4"/>
  <c r="I43" i="4"/>
  <c r="I67" i="4"/>
  <c r="I91" i="4"/>
  <c r="I103" i="4"/>
  <c r="H33" i="4"/>
  <c r="H43" i="4"/>
  <c r="H67" i="4"/>
  <c r="H91" i="4"/>
  <c r="H103" i="4"/>
  <c r="N9" i="4"/>
  <c r="N32" i="4"/>
  <c r="N42" i="4"/>
  <c r="N66" i="4"/>
  <c r="D11" i="1"/>
  <c r="D72" i="1" s="1"/>
  <c r="D28" i="1"/>
  <c r="D24" i="1"/>
  <c r="D29" i="1" s="1"/>
  <c r="D30" i="1"/>
  <c r="D31" i="1"/>
  <c r="D56" i="1"/>
  <c r="G62" i="1"/>
  <c r="N69" i="4" l="1"/>
  <c r="I104" i="4"/>
  <c r="I68" i="4"/>
  <c r="I69" i="4" s="1"/>
  <c r="H68" i="4"/>
  <c r="H69" i="4" s="1"/>
  <c r="H104" i="4"/>
  <c r="J68" i="4"/>
  <c r="J69" i="4" s="1"/>
  <c r="D32" i="1"/>
  <c r="D73" i="1" s="1"/>
  <c r="AA45" i="1"/>
  <c r="D55" i="1" s="1"/>
  <c r="D57" i="1" s="1"/>
  <c r="D67" i="1" s="1"/>
  <c r="J104" i="4"/>
  <c r="I105" i="4" l="1"/>
  <c r="H105" i="4"/>
  <c r="J105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<sst xmlns="http://schemas.openxmlformats.org/spreadsheetml/2006/main" count="255" uniqueCount="202">
  <si>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6"/>
  </si>
  <si>
    <t>項目</t>
    <rPh sb="0" eb="2">
      <t>コウモク</t>
    </rPh>
    <phoneticPr fontId="6"/>
  </si>
  <si>
    <t>金額</t>
    <rPh sb="0" eb="2">
      <t>キンガク</t>
    </rPh>
    <phoneticPr fontId="6"/>
  </si>
  <si>
    <t>資産（a）</t>
    <rPh sb="0" eb="2">
      <t>シサン</t>
    </rPh>
    <phoneticPr fontId="6"/>
  </si>
  <si>
    <t>負債（ｂ）</t>
    <rPh sb="0" eb="2">
      <t>フサイ</t>
    </rPh>
    <phoneticPr fontId="6"/>
  </si>
  <si>
    <t>基本金（ｃ）</t>
    <rPh sb="0" eb="2">
      <t>キホン</t>
    </rPh>
    <rPh sb="2" eb="3">
      <t>キン</t>
    </rPh>
    <phoneticPr fontId="6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</si>
  <si>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6"/>
  </si>
  <si>
    <t>合計（a－ｂ－ｃ－ｄ）</t>
    <rPh sb="0" eb="2">
      <t>ゴウケイ</t>
    </rPh>
    <phoneticPr fontId="6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</si>
  <si>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6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</si>
  <si>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6"/>
  </si>
  <si>
    <t>合計（a）</t>
    <rPh sb="0" eb="2">
      <t>ゴウケイ</t>
    </rPh>
    <phoneticPr fontId="6"/>
  </si>
  <si>
    <t>（２）対応負債</t>
    <phoneticPr fontId="6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</si>
  <si>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6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</si>
  <si>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6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</si>
  <si>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6"/>
  </si>
  <si>
    <t>リース債務</t>
    <rPh sb="3" eb="5">
      <t>サイム</t>
    </rPh>
    <phoneticPr fontId="6"/>
  </si>
  <si>
    <t>合計（ｂ）</t>
    <rPh sb="0" eb="2">
      <t>ゴウケイ</t>
    </rPh>
    <phoneticPr fontId="6"/>
  </si>
  <si>
    <t>（３）合計</t>
    <rPh sb="3" eb="5">
      <t>ゴウケイ</t>
    </rPh>
    <phoneticPr fontId="6"/>
  </si>
  <si>
    <t>財産目録合計（a）</t>
    <rPh sb="0" eb="2">
      <t>ザイサン</t>
    </rPh>
    <rPh sb="2" eb="4">
      <t>モクロク</t>
    </rPh>
    <rPh sb="4" eb="6">
      <t>ゴウケイ</t>
    </rPh>
    <phoneticPr fontId="6"/>
  </si>
  <si>
    <t>対応負債合計（ｂ）</t>
    <rPh sb="0" eb="2">
      <t>タイオウ</t>
    </rPh>
    <rPh sb="2" eb="4">
      <t>フサイ</t>
    </rPh>
    <rPh sb="4" eb="6">
      <t>ゴウケイ</t>
    </rPh>
    <phoneticPr fontId="6"/>
  </si>
  <si>
    <t>対応基本金（ｃ）</t>
    <rPh sb="0" eb="2">
      <t>タイオウ</t>
    </rPh>
    <rPh sb="2" eb="4">
      <t>キホン</t>
    </rPh>
    <rPh sb="4" eb="5">
      <t>キン</t>
    </rPh>
    <phoneticPr fontId="6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</si>
  <si>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6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</si>
  <si>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6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</si>
  <si>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6"/>
  </si>
  <si>
    <t>財産の名称等</t>
    <rPh sb="0" eb="2">
      <t>ザイサン</t>
    </rPh>
    <rPh sb="3" eb="5">
      <t>メイショウ</t>
    </rPh>
    <rPh sb="5" eb="6">
      <t>トウ</t>
    </rPh>
    <phoneticPr fontId="6"/>
  </si>
  <si>
    <t>取得年度</t>
    <rPh sb="0" eb="2">
      <t>シュトク</t>
    </rPh>
    <rPh sb="2" eb="4">
      <t>ネンド</t>
    </rPh>
    <phoneticPr fontId="6"/>
  </si>
  <si>
    <t>建設時延べ床面積
（小数点以下第４位を四捨五入）</t>
    <rPh sb="10" eb="11">
      <t>ショウ</t>
    </rPh>
    <phoneticPr fontId="6"/>
  </si>
  <si>
    <t>建設時自己資金</t>
    <phoneticPr fontId="6"/>
  </si>
  <si>
    <t>大規模修繕実績額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</si>
  <si>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</si>
  <si>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6"/>
  </si>
  <si>
    <t>自己資金比率</t>
    <rPh sb="0" eb="2">
      <t>ジコ</t>
    </rPh>
    <rPh sb="2" eb="4">
      <t>シキン</t>
    </rPh>
    <rPh sb="4" eb="6">
      <t>ヒリツ</t>
    </rPh>
    <phoneticPr fontId="6"/>
  </si>
  <si>
    <t>合計額</t>
    <rPh sb="0" eb="3">
      <t>ゴウケイガク</t>
    </rPh>
    <phoneticPr fontId="6"/>
  </si>
  <si>
    <t>減価償却累計額
（a）</t>
    <rPh sb="0" eb="2">
      <t>ゲンカ</t>
    </rPh>
    <rPh sb="2" eb="4">
      <t>ショウキャク</t>
    </rPh>
    <rPh sb="4" eb="7">
      <t>ルイケイガク</t>
    </rPh>
    <phoneticPr fontId="6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</si>
  <si>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6"/>
  </si>
  <si>
    <t>大規模修繕実績額</t>
    <rPh sb="0" eb="3">
      <t>ダイキボ</t>
    </rPh>
    <rPh sb="3" eb="5">
      <t>シュウゼン</t>
    </rPh>
    <rPh sb="5" eb="8">
      <t>ジッセキガク</t>
    </rPh>
    <phoneticPr fontId="6"/>
  </si>
  <si>
    <t>合計額①</t>
    <rPh sb="0" eb="3">
      <t>ゴウケイガク</t>
    </rPh>
    <phoneticPr fontId="6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</si>
  <si>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6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</si>
  <si>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6"/>
  </si>
  <si>
    <t>①建設工事費
デフレーター</t>
    <rPh sb="1" eb="3">
      <t>ケンセツ</t>
    </rPh>
    <rPh sb="3" eb="6">
      <t>コウジヒ</t>
    </rPh>
    <phoneticPr fontId="6"/>
  </si>
  <si>
    <t>②１㎡当たり単価上昇率</t>
    <rPh sb="3" eb="4">
      <t>ア</t>
    </rPh>
    <rPh sb="6" eb="8">
      <t>タンカ</t>
    </rPh>
    <rPh sb="8" eb="11">
      <t>ジョウショウリツ</t>
    </rPh>
    <phoneticPr fontId="6"/>
  </si>
  <si>
    <t>①、②のいずれか
高い方の率</t>
    <rPh sb="9" eb="10">
      <t>タカ</t>
    </rPh>
    <rPh sb="11" eb="12">
      <t>ホウ</t>
    </rPh>
    <rPh sb="13" eb="14">
      <t>リツ</t>
    </rPh>
    <phoneticPr fontId="6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</si>
  <si>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6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</si>
  <si>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6"/>
  </si>
  <si>
    <t>③、④のいずれか
高い方の率</t>
    <rPh sb="9" eb="10">
      <t>タカ</t>
    </rPh>
    <rPh sb="11" eb="12">
      <t>ホウ</t>
    </rPh>
    <rPh sb="13" eb="14">
      <t>リツ</t>
    </rPh>
    <phoneticPr fontId="6"/>
  </si>
  <si>
    <t>貸借対照表価額
（c）</t>
    <rPh sb="0" eb="2">
      <t>タイシャク</t>
    </rPh>
    <rPh sb="2" eb="4">
      <t>タイショウ</t>
    </rPh>
    <rPh sb="4" eb="7">
      <t>ヒョウカガク</t>
    </rPh>
    <phoneticPr fontId="6"/>
  </si>
  <si>
    <t>合計額②
（（a×b）×
c/（a＋c））</t>
    <rPh sb="0" eb="3">
      <t>ゴウケイガク</t>
    </rPh>
    <phoneticPr fontId="6"/>
  </si>
  <si>
    <t>一般的１㎡当たり
単価（a）</t>
    <rPh sb="0" eb="3">
      <t>イッパンテキ</t>
    </rPh>
    <rPh sb="5" eb="6">
      <t>ア</t>
    </rPh>
    <rPh sb="9" eb="11">
      <t>タンカ</t>
    </rPh>
    <phoneticPr fontId="6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</si>
  <si>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6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</si>
  <si>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6"/>
  </si>
  <si>
    <t>a/（b/c）</t>
    <phoneticPr fontId="6"/>
  </si>
  <si>
    <t>建設時自己資金
（d）</t>
    <rPh sb="0" eb="3">
      <t>ケンセツジ</t>
    </rPh>
    <rPh sb="3" eb="5">
      <t>ジコ</t>
    </rPh>
    <rPh sb="5" eb="7">
      <t>シキン</t>
    </rPh>
    <phoneticPr fontId="6"/>
  </si>
  <si>
    <t>d/b</t>
    <phoneticPr fontId="6"/>
  </si>
  <si>
    <t>合計</t>
    <rPh sb="0" eb="2">
      <t>ゴウケイ</t>
    </rPh>
    <phoneticPr fontId="6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</si>
  <si>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6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</si>
  <si>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6"/>
  </si>
  <si>
    <t>（４）合計</t>
    <rPh sb="3" eb="5">
      <t>ゴウケイ</t>
    </rPh>
    <phoneticPr fontId="6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</si>
  <si>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6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</si>
  <si>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6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</si>
  <si>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6"/>
  </si>
  <si>
    <t>４．「必要な運転資金」</t>
    <rPh sb="3" eb="5">
      <t>ヒツヨウ</t>
    </rPh>
    <rPh sb="6" eb="8">
      <t>ウンテン</t>
    </rPh>
    <rPh sb="8" eb="10">
      <t>シキン</t>
    </rPh>
    <phoneticPr fontId="6"/>
  </si>
  <si>
    <t>月数</t>
    <rPh sb="0" eb="2">
      <t>ツキスウ</t>
    </rPh>
    <phoneticPr fontId="6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</si>
  <si>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6"/>
  </si>
  <si>
    <t>５．「計算の特例」</t>
    <rPh sb="3" eb="5">
      <t>ケイサン</t>
    </rPh>
    <rPh sb="6" eb="8">
      <t>トクレイ</t>
    </rPh>
    <phoneticPr fontId="6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</si>
  <si>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6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</si>
  <si>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6"/>
  </si>
  <si>
    <t>計算の特例適用
※「５．計算の特例」の適用有無を変更する場合、以下のセルから選択すること。</t>
    <phoneticPr fontId="6"/>
  </si>
  <si>
    <t>活用可能な財産</t>
    <rPh sb="0" eb="2">
      <t>カツヨウ</t>
    </rPh>
    <rPh sb="2" eb="4">
      <t>カノウ</t>
    </rPh>
    <rPh sb="5" eb="7">
      <t>ザイサン</t>
    </rPh>
    <phoneticPr fontId="6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</si>
  <si>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6"/>
  </si>
  <si>
    <t>再取得に必要な財産</t>
    <rPh sb="0" eb="3">
      <t>サイシュトク</t>
    </rPh>
    <rPh sb="4" eb="6">
      <t>ヒツヨウ</t>
    </rPh>
    <rPh sb="7" eb="9">
      <t>ザイサン</t>
    </rPh>
    <phoneticPr fontId="6"/>
  </si>
  <si>
    <t>必要な運転資金</t>
    <rPh sb="0" eb="2">
      <t>ヒツヨウ</t>
    </rPh>
    <rPh sb="3" eb="5">
      <t>ウンテン</t>
    </rPh>
    <rPh sb="5" eb="7">
      <t>シキン</t>
    </rPh>
    <phoneticPr fontId="6"/>
  </si>
  <si>
    <t>計算の特例</t>
    <rPh sb="0" eb="2">
      <t>ケイサン</t>
    </rPh>
    <rPh sb="3" eb="5">
      <t>トクレイ</t>
    </rPh>
    <phoneticPr fontId="6"/>
  </si>
  <si>
    <t>７．「現況報告書に記載する「社会福祉充実残額」」</t>
    <phoneticPr fontId="6"/>
  </si>
  <si>
    <t>項目</t>
    <rPh sb="0" eb="2">
      <t>コウモク</t>
    </rPh>
    <phoneticPr fontId="1"/>
  </si>
  <si>
    <t>金額</t>
    <rPh sb="0" eb="2">
      <t>キンガク</t>
    </rPh>
    <phoneticPr fontId="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</si>
  <si>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</si>
  <si>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"/>
  </si>
  <si>
    <t>合計</t>
    <rPh sb="0" eb="2">
      <t>ゴウケイ</t>
    </rPh>
    <phoneticPr fontId="1"/>
  </si>
  <si>
    <t>（別添）</t>
    <rPh sb="1" eb="3">
      <t>ベッテン</t>
    </rPh>
    <phoneticPr fontId="6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</si>
  <si>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6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</si>
  <si>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</si>
  <si>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</si>
  <si>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</si>
  <si>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</si>
  <si>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</si>
  <si>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</si>
  <si>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</si>
  <si>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</si>
  <si>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</si>
  <si>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</si>
  <si>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Ⅰ　資産の部</t>
    <phoneticPr fontId="6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</si>
  <si>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</si>
  <si>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</si>
  <si>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</si>
  <si>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</si>
  <si>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</si>
  <si>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</si>
  <si>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</si>
  <si>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</si>
  <si>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</si>
  <si>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</si>
  <si>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</si>
  <si>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</si>
  <si>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</si>
  <si>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</si>
  <si>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</si>
  <si>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</si>
  <si>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</si>
  <si>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</si>
  <si>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</si>
  <si>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</si>
  <si>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</si>
  <si>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</si>
  <si>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</si>
  <si>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</si>
  <si>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</si>
  <si>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</si>
  <si>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</si>
  <si>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</si>
  <si>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</si>
  <si>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</si>
  <si>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</si>
  <si>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</si>
  <si>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</si>
  <si>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</si>
  <si>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</si>
  <si>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</si>
  <si>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</si>
  <si>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</si>
  <si>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</si>
  <si>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</si>
  <si>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</si>
  <si>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</si>
  <si>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</si>
  <si>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</si>
  <si>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</si>
  <si>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</si>
  <si>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</si>
  <si>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</si>
  <si>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</si>
  <si>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</si>
  <si>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</si>
  <si>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</si>
  <si>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</si>
  <si>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</si>
  <si>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</si>
  <si>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</si>
  <si>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</si>
  <si>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</si>
  <si>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</si>
  <si>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</si>
  <si>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</si>
  <si>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</si>
  <si>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</si>
  <si>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</si>
  <si>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</si>
  <si>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</si>
  <si>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</si>
  <si>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</si>
  <si>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</si>
  <si>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</si>
  <si>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</si>
  <si>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</si>
  <si>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</si>
  <si>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</si>
  <si>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</si>
  <si>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</si>
  <si>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</si>
  <si>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</si>
  <si>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</si>
  <si>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</si>
  <si>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</si>
  <si>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</si>
  <si>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年度</t>
  </si>
  <si>
    <t>建設工事費デフレーター</t>
  </si>
  <si>
    <t>（建設総合指数）</t>
  </si>
  <si>
    <t>社会福祉充実計画用財産額</t>
    <rPh sb="9" eb="11">
      <t>ザイサン</t>
    </rPh>
    <rPh sb="11" eb="12">
      <t>ガク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</si>
  <si>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</si>
  <si>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（入力上の留意事項）</t>
    <phoneticPr fontId="6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</si>
  <si>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6"/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</si>
  <si>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</si>
  <si>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8"/>
  </si>
  <si>
    <t>適用する</t>
  </si>
  <si>
    <t>控除対象額計</t>
    <phoneticPr fontId="18"/>
  </si>
  <si>
    <t>2016年と比較した伸び率</t>
    <phoneticPr fontId="6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</si>
  <si>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6"/>
  </si>
  <si>
    <t>（何）減価償却累計額</t>
    <rPh sb="3" eb="5">
      <t>ゲンカ</t>
    </rPh>
    <rPh sb="5" eb="7">
      <t>ショウキャク</t>
    </rPh>
    <rPh sb="7" eb="10">
      <t>ルイケイガク</t>
    </rPh>
    <phoneticPr fontId="6"/>
  </si>
  <si>
    <t>徴収不能引当金</t>
    <phoneticPr fontId="6"/>
  </si>
  <si>
    <t>役職退職慰労引当金</t>
    <rPh sb="0" eb="2">
      <t>ヤクショク</t>
    </rPh>
    <rPh sb="4" eb="6">
      <t>イロウ</t>
    </rPh>
    <phoneticPr fontId="6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</si>
  <si>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6"/>
  </si>
  <si>
    <t>社会福祉法人福島更生義肢製作所本所</t>
    <rPh sb="0" eb="15">
      <t>シャカイフクシホウジンフクシマコウセイギシセイサクショ</t>
    </rPh>
    <rPh sb="15" eb="17">
      <t>ホンショ</t>
    </rPh>
    <phoneticPr fontId="6"/>
  </si>
  <si>
    <t>社会福祉法人福島更生義肢製作所会津製作所</t>
    <rPh sb="0" eb="15">
      <t>シャカイフクシホウジンフクシマコウセイギシセイサクショ</t>
    </rPh>
    <rPh sb="15" eb="17">
      <t>アイヅ</t>
    </rPh>
    <rPh sb="17" eb="20">
      <t>セイサクショ</t>
    </rPh>
    <phoneticPr fontId="6"/>
  </si>
  <si>
    <t>平成30年３月３１日現在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</si>
  <si>
    <t>○</t>
  </si>
  <si>
    <t>福島製作所</t>
    <rPh sb="0" eb="2">
      <t>フクシマ</t>
    </rPh>
    <rPh sb="2" eb="5">
      <t>セイサクショ</t>
    </rPh>
    <phoneticPr fontId="6"/>
  </si>
  <si>
    <t>会津製作所</t>
  </si>
  <si>
    <t>福島製作所</t>
    <rPh sb="0" eb="5">
      <t>フクシマセイサクショ</t>
    </rPh>
    <phoneticPr fontId="6"/>
  </si>
  <si>
    <t>×</t>
  </si>
  <si>
    <t>補装具製作事業にようするため</t>
    <rPh sb="0" eb="7">
      <t>ホソウグセイサクジギョウ</t>
    </rPh>
    <phoneticPr fontId="6"/>
  </si>
  <si>
    <t>補装具製作事業未収金</t>
    <rPh sb="0" eb="7">
      <t>ホソウグセイサクジギョウ</t>
    </rPh>
    <rPh sb="7" eb="10">
      <t>ミシュウキン</t>
    </rPh>
    <phoneticPr fontId="6"/>
  </si>
  <si>
    <t>修繕積立資産</t>
    <rPh sb="0" eb="2">
      <t>シュウゼン</t>
    </rPh>
    <phoneticPr fontId="6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</si>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</sst>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0.000"/>
    <numFmt numFmtId="187" formatCode="#,###;[Red]\-#,###"/>
  </numFmts>
  <fonts count="26"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" fillId="0" borderId="0">
      <alignment vertical="center"/>
    </xf>
    <xf numFmtId="38" fontId="12" fillId="0" borderId="0" applyFont="0" applyFill="0" applyBorder="0" applyAlignment="0" applyProtection="0"/>
    <xf numFmtId="0" fontId="2" fillId="0" borderId="0">
      <alignment vertical="center"/>
    </xf>
    <xf numFmtId="9" fontId="25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3" fillId="2" borderId="1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3" fillId="2" borderId="0" xfId="1" applyFont="1" applyFill="1" applyAlignment="1">
      <alignment horizontal="center" vertical="center"/>
    </xf>
    <xf numFmtId="176" fontId="3" fillId="0" borderId="8" xfId="1" applyNumberFormat="1" applyFont="1" applyFill="1" applyBorder="1" applyAlignment="1" applyProtection="1">
      <alignment vertical="center" shrinkToFit="1"/>
      <protection locked="0"/>
    </xf>
    <xf numFmtId="0" fontId="3" fillId="2" borderId="0" xfId="1" applyFont="1" applyFill="1" applyAlignment="1">
      <alignment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21" xfId="1" applyFont="1" applyFill="1" applyBorder="1" applyAlignment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 applyProtection="1">
      <alignment vertical="center"/>
    </xf>
    <xf numFmtId="49" fontId="14" fillId="2" borderId="0" xfId="6" applyNumberFormat="1" applyFont="1" applyFill="1" applyAlignment="1" applyProtection="1">
      <alignment vertical="center"/>
    </xf>
    <xf numFmtId="0" fontId="16" fillId="2" borderId="0" xfId="7" applyFont="1" applyFill="1" applyAlignment="1" applyProtection="1">
      <alignment horizontal="right" vertical="center"/>
    </xf>
    <xf numFmtId="0" fontId="14" fillId="2" borderId="0" xfId="7" applyFont="1" applyFill="1" applyAlignment="1" applyProtection="1">
      <alignment vertical="center"/>
    </xf>
    <xf numFmtId="0" fontId="14" fillId="2" borderId="0" xfId="7" applyFont="1" applyFill="1" applyAlignment="1" applyProtection="1">
      <alignment horizontal="left" vertical="center"/>
    </xf>
    <xf numFmtId="0" fontId="14" fillId="2" borderId="6" xfId="7" applyNumberFormat="1" applyFont="1" applyFill="1" applyBorder="1" applyAlignment="1" applyProtection="1">
      <alignment horizontal="right" vertical="center" wrapText="1"/>
    </xf>
    <xf numFmtId="0" fontId="19" fillId="2" borderId="0" xfId="7" applyNumberFormat="1" applyFont="1" applyFill="1" applyBorder="1" applyAlignment="1" applyProtection="1">
      <alignment vertical="center" wrapText="1"/>
    </xf>
    <xf numFmtId="0" fontId="14" fillId="2" borderId="0" xfId="6" applyNumberFormat="1" applyFont="1" applyFill="1" applyAlignment="1" applyProtection="1">
      <alignment vertical="center"/>
    </xf>
    <xf numFmtId="0" fontId="14" fillId="2" borderId="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14" fillId="2" borderId="13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vertical="center" wrapText="1"/>
    </xf>
    <xf numFmtId="0" fontId="19" fillId="2" borderId="15" xfId="7" applyNumberFormat="1" applyFont="1" applyFill="1" applyBorder="1" applyAlignment="1" applyProtection="1">
      <alignment vertical="center" wrapText="1"/>
    </xf>
    <xf numFmtId="0" fontId="19" fillId="2" borderId="20" xfId="7" applyNumberFormat="1" applyFont="1" applyFill="1" applyBorder="1" applyAlignment="1" applyProtection="1">
      <alignment vertical="center"/>
    </xf>
    <xf numFmtId="0" fontId="19" fillId="2" borderId="24" xfId="7" applyNumberFormat="1" applyFont="1" applyFill="1" applyBorder="1" applyAlignment="1" applyProtection="1">
      <alignment vertical="center"/>
    </xf>
    <xf numFmtId="0" fontId="14" fillId="2" borderId="9" xfId="7" applyNumberFormat="1" applyFont="1" applyFill="1" applyBorder="1" applyAlignment="1" applyProtection="1">
      <alignment vertical="center" wrapText="1"/>
    </xf>
    <xf numFmtId="0" fontId="14" fillId="2" borderId="15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vertical="center"/>
    </xf>
    <xf numFmtId="0" fontId="19" fillId="2" borderId="26" xfId="7" applyNumberFormat="1" applyFont="1" applyFill="1" applyBorder="1" applyAlignment="1" applyProtection="1">
      <alignment vertical="center"/>
    </xf>
    <xf numFmtId="0" fontId="14" fillId="2" borderId="16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vertical="center" wrapText="1"/>
    </xf>
    <xf numFmtId="0" fontId="19" fillId="2" borderId="6" xfId="7" applyNumberFormat="1" applyFont="1" applyFill="1" applyBorder="1" applyAlignment="1" applyProtection="1">
      <alignment horizontal="left" vertical="center"/>
    </xf>
    <xf numFmtId="0" fontId="19" fillId="2" borderId="28" xfId="7" applyNumberFormat="1" applyFont="1" applyFill="1" applyBorder="1" applyAlignment="1" applyProtection="1">
      <alignment horizontal="left" vertical="center" wrapText="1"/>
    </xf>
    <xf numFmtId="0" fontId="14" fillId="2" borderId="17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49" fontId="23" fillId="2" borderId="0" xfId="6" applyNumberFormat="1" applyFont="1" applyFill="1" applyAlignment="1" applyProtection="1">
      <alignment vertical="center"/>
    </xf>
    <xf numFmtId="38" fontId="15" fillId="2" borderId="12" xfId="7" applyNumberFormat="1" applyFont="1" applyFill="1" applyBorder="1" applyAlignment="1" applyProtection="1">
      <alignment horizontal="right" vertical="center" wrapText="1"/>
    </xf>
    <xf numFmtId="38" fontId="15" fillId="2" borderId="13" xfId="7" applyNumberFormat="1" applyFont="1" applyFill="1" applyBorder="1" applyAlignment="1" applyProtection="1">
      <alignment horizontal="right" vertical="center" wrapText="1"/>
    </xf>
    <xf numFmtId="0" fontId="14" fillId="2" borderId="0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/>
    </xf>
    <xf numFmtId="0" fontId="19" fillId="2" borderId="24" xfId="7" applyNumberFormat="1" applyFont="1" applyFill="1" applyBorder="1" applyAlignment="1" applyProtection="1">
      <alignment horizontal="left" vertical="center"/>
    </xf>
    <xf numFmtId="185" fontId="14" fillId="2" borderId="16" xfId="7" applyNumberFormat="1" applyFont="1" applyFill="1" applyBorder="1" applyAlignment="1" applyProtection="1">
      <alignment horizontal="center" vertical="center" wrapText="1"/>
    </xf>
    <xf numFmtId="0" fontId="22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26" xfId="7" applyNumberFormat="1" applyFont="1" applyFill="1" applyBorder="1" applyAlignment="1" applyProtection="1">
      <alignment horizontal="left" vertical="center"/>
    </xf>
    <xf numFmtId="0" fontId="22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4" fillId="2" borderId="1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 wrapText="1"/>
    </xf>
    <xf numFmtId="38" fontId="15" fillId="2" borderId="7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horizontal="left" vertical="center" wrapText="1"/>
    </xf>
    <xf numFmtId="0" fontId="14" fillId="2" borderId="16" xfId="7" applyNumberFormat="1" applyFont="1" applyFill="1" applyBorder="1" applyAlignment="1" applyProtection="1">
      <alignment horizontal="left" vertical="center" wrapText="1"/>
    </xf>
    <xf numFmtId="0" fontId="14" fillId="2" borderId="0" xfId="7" applyNumberFormat="1" applyFont="1" applyFill="1" applyBorder="1" applyAlignment="1" applyProtection="1">
      <alignment horizontal="left" vertical="distributed" wrapText="1"/>
    </xf>
    <xf numFmtId="0" fontId="24" fillId="5" borderId="7" xfId="9" applyFont="1" applyFill="1" applyBorder="1" applyAlignment="1">
      <alignment horizontal="center" vertical="center"/>
    </xf>
    <xf numFmtId="0" fontId="2" fillId="0" borderId="0" xfId="9">
      <alignment vertical="center"/>
    </xf>
    <xf numFmtId="0" fontId="24" fillId="0" borderId="7" xfId="9" applyFont="1" applyBorder="1" applyAlignment="1">
      <alignment horizontal="center" vertical="center"/>
    </xf>
    <xf numFmtId="0" fontId="24" fillId="4" borderId="7" xfId="9" applyFont="1" applyFill="1" applyBorder="1" applyAlignment="1">
      <alignment horizontal="center" vertical="center"/>
    </xf>
    <xf numFmtId="186" fontId="24" fillId="4" borderId="7" xfId="9" applyNumberFormat="1" applyFont="1" applyFill="1" applyBorder="1" applyAlignment="1">
      <alignment horizontal="center" vertical="center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7" xfId="7" applyNumberFormat="1" applyFont="1" applyFill="1" applyBorder="1" applyAlignment="1" applyProtection="1">
      <alignment horizontal="center" vertical="center" wrapText="1"/>
    </xf>
    <xf numFmtId="38" fontId="15" fillId="2" borderId="15" xfId="7" applyNumberFormat="1" applyFont="1" applyFill="1" applyBorder="1" applyAlignment="1" applyProtection="1">
      <alignment horizontal="right" vertical="center" wrapText="1"/>
    </xf>
    <xf numFmtId="0" fontId="19" fillId="0" borderId="25" xfId="7" applyNumberFormat="1" applyFont="1" applyFill="1" applyBorder="1" applyAlignment="1" applyProtection="1">
      <alignment horizontal="center" vertical="center" wrapText="1"/>
    </xf>
    <xf numFmtId="38" fontId="15" fillId="2" borderId="9" xfId="7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horizontal="right" vertical="center" wrapText="1"/>
    </xf>
    <xf numFmtId="0" fontId="22" fillId="0" borderId="29" xfId="7" applyNumberFormat="1" applyFont="1" applyFill="1" applyBorder="1" applyAlignment="1" applyProtection="1">
      <alignment horizontal="center" vertical="center" wrapText="1"/>
    </xf>
    <xf numFmtId="38" fontId="15" fillId="2" borderId="11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horizontal="right" vertical="center" wrapText="1"/>
    </xf>
    <xf numFmtId="38" fontId="14" fillId="2" borderId="16" xfId="8" applyNumberFormat="1" applyFont="1" applyFill="1" applyBorder="1" applyAlignment="1" applyProtection="1">
      <alignment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horizontal="center" vertical="center" wrapText="1"/>
    </xf>
    <xf numFmtId="0" fontId="19" fillId="0" borderId="27" xfId="7" applyNumberFormat="1" applyFont="1" applyFill="1" applyBorder="1" applyAlignment="1" applyProtection="1">
      <alignment horizontal="center" vertical="center" wrapText="1"/>
    </xf>
    <xf numFmtId="38" fontId="15" fillId="2" borderId="14" xfId="7" applyNumberFormat="1" applyFont="1" applyFill="1" applyBorder="1" applyAlignment="1" applyProtection="1">
      <alignment vertical="center" wrapText="1"/>
    </xf>
    <xf numFmtId="178" fontId="3" fillId="0" borderId="30" xfId="1" applyNumberFormat="1" applyFont="1" applyFill="1" applyBorder="1" applyAlignment="1" applyProtection="1">
      <alignment vertical="center" shrinkToFit="1"/>
      <protection locked="0"/>
    </xf>
    <xf numFmtId="179" fontId="3" fillId="0" borderId="30" xfId="1" applyNumberFormat="1" applyFont="1" applyFill="1" applyBorder="1" applyAlignment="1" applyProtection="1">
      <alignment vertical="center" shrinkToFit="1"/>
      <protection locked="0"/>
    </xf>
    <xf numFmtId="178" fontId="3" fillId="0" borderId="31" xfId="1" applyNumberFormat="1" applyFont="1" applyFill="1" applyBorder="1" applyAlignment="1" applyProtection="1">
      <alignment vertical="center" shrinkToFit="1"/>
      <protection locked="0"/>
    </xf>
    <xf numFmtId="179" fontId="3" fillId="0" borderId="31" xfId="1" applyNumberFormat="1" applyFont="1" applyFill="1" applyBorder="1" applyAlignment="1" applyProtection="1">
      <alignment vertical="center" shrinkToFit="1"/>
      <protection locked="0"/>
    </xf>
    <xf numFmtId="178" fontId="3" fillId="0" borderId="32" xfId="1" applyNumberFormat="1" applyFont="1" applyFill="1" applyBorder="1" applyAlignment="1" applyProtection="1">
      <alignment vertical="center" shrinkToFit="1"/>
      <protection locked="0"/>
    </xf>
    <xf numFmtId="179" fontId="3" fillId="0" borderId="32" xfId="1" applyNumberFormat="1" applyFont="1" applyFill="1" applyBorder="1" applyAlignment="1" applyProtection="1">
      <alignment vertical="center" shrinkToFit="1"/>
      <protection locked="0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0" borderId="29" xfId="7" applyNumberFormat="1" applyFont="1" applyFill="1" applyBorder="1" applyAlignment="1" applyProtection="1">
      <alignment horizontal="center" vertical="center" wrapText="1"/>
    </xf>
    <xf numFmtId="38" fontId="15" fillId="2" borderId="33" xfId="7" applyNumberFormat="1" applyFont="1" applyFill="1" applyBorder="1" applyAlignment="1" applyProtection="1">
      <alignment vertical="center" wrapText="1"/>
    </xf>
    <xf numFmtId="38" fontId="15" fillId="2" borderId="34" xfId="7" applyNumberFormat="1" applyFont="1" applyFill="1" applyBorder="1" applyAlignment="1" applyProtection="1">
      <alignment vertical="center" wrapText="1"/>
    </xf>
    <xf numFmtId="38" fontId="15" fillId="2" borderId="35" xfId="7" applyNumberFormat="1" applyFont="1" applyFill="1" applyBorder="1" applyAlignment="1" applyProtection="1">
      <alignment vertical="center" wrapText="1"/>
    </xf>
    <xf numFmtId="187" fontId="15" fillId="2" borderId="9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horizontal="right" vertical="center" wrapText="1"/>
    </xf>
    <xf numFmtId="187" fontId="15" fillId="2" borderId="11" xfId="7" applyNumberFormat="1" applyFont="1" applyFill="1" applyBorder="1" applyAlignment="1" applyProtection="1">
      <alignment horizontal="right" vertical="center" wrapText="1"/>
    </xf>
    <xf numFmtId="187" fontId="15" fillId="2" borderId="14" xfId="7" applyNumberFormat="1" applyFont="1" applyFill="1" applyBorder="1" applyAlignment="1" applyProtection="1">
      <alignment vertical="center" wrapText="1"/>
    </xf>
    <xf numFmtId="187" fontId="15" fillId="2" borderId="11" xfId="7" applyNumberFormat="1" applyFont="1" applyFill="1" applyBorder="1" applyAlignment="1" applyProtection="1">
      <alignment vertical="center" wrapText="1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/>
    </xf>
    <xf numFmtId="0" fontId="16" fillId="2" borderId="7" xfId="7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3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8" fillId="0" borderId="6" xfId="1" applyFont="1" applyFill="1" applyBorder="1">
      <alignment vertical="center"/>
    </xf>
    <xf numFmtId="0" fontId="7" fillId="0" borderId="6" xfId="1" applyFont="1" applyFill="1" applyBorder="1">
      <alignment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indent="1"/>
    </xf>
    <xf numFmtId="0" fontId="3" fillId="0" borderId="7" xfId="1" applyFont="1" applyFill="1" applyBorder="1">
      <alignment vertical="center"/>
    </xf>
    <xf numFmtId="176" fontId="3" fillId="0" borderId="7" xfId="1" applyNumberFormat="1" applyFont="1" applyFill="1" applyBorder="1" applyAlignment="1" applyProtection="1">
      <alignment vertical="center" shrinkToFit="1"/>
      <protection locked="0"/>
    </xf>
    <xf numFmtId="0" fontId="10" fillId="0" borderId="0" xfId="1" applyFont="1" applyFill="1" applyBorder="1" applyAlignment="1">
      <alignment horizontal="left" vertical="center"/>
    </xf>
    <xf numFmtId="0" fontId="9" fillId="0" borderId="0" xfId="1" applyFont="1" applyFill="1" applyBorder="1">
      <alignment vertical="center"/>
    </xf>
    <xf numFmtId="176" fontId="3" fillId="0" borderId="7" xfId="1" applyNumberFormat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3" fillId="0" borderId="6" xfId="1" applyFont="1" applyFill="1" applyBorder="1">
      <alignment vertical="center"/>
    </xf>
    <xf numFmtId="0" fontId="3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9" xfId="1" applyNumberFormat="1" applyFont="1" applyFill="1" applyBorder="1" applyAlignment="1">
      <alignment vertical="center" shrinkToFit="1"/>
    </xf>
    <xf numFmtId="0" fontId="3" fillId="0" borderId="10" xfId="1" applyFont="1" applyFill="1" applyBorder="1">
      <alignment vertical="center"/>
    </xf>
    <xf numFmtId="176" fontId="3" fillId="0" borderId="11" xfId="1" applyNumberFormat="1" applyFont="1" applyFill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3" fillId="0" borderId="14" xfId="1" applyFont="1" applyFill="1" applyBorder="1" applyAlignment="1">
      <alignment horizontal="center" vertical="center" wrapText="1" shrinkToFit="1"/>
    </xf>
    <xf numFmtId="0" fontId="3" fillId="0" borderId="9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0" applyFont="1" applyFill="1" applyBorder="1">
      <alignment vertical="center"/>
    </xf>
    <xf numFmtId="58" fontId="3" fillId="0" borderId="10" xfId="0" applyNumberFormat="1" applyFont="1" applyFill="1" applyBorder="1">
      <alignment vertical="center"/>
    </xf>
    <xf numFmtId="176" fontId="3" fillId="0" borderId="13" xfId="1" applyNumberFormat="1" applyFont="1" applyFill="1" applyBorder="1" applyAlignment="1" applyProtection="1">
      <alignment vertical="center" shrinkToFit="1"/>
      <protection locked="0"/>
    </xf>
    <xf numFmtId="180" fontId="3" fillId="0" borderId="7" xfId="1" applyNumberFormat="1" applyFont="1" applyFill="1" applyBorder="1" applyAlignment="1">
      <alignment vertical="center" shrinkToFit="1"/>
    </xf>
    <xf numFmtId="181" fontId="3" fillId="0" borderId="7" xfId="1" applyNumberFormat="1" applyFont="1" applyFill="1" applyBorder="1" applyAlignment="1">
      <alignment vertical="center" shrinkToFit="1"/>
    </xf>
    <xf numFmtId="182" fontId="3" fillId="0" borderId="7" xfId="0" applyNumberFormat="1" applyFont="1" applyFill="1" applyBorder="1">
      <alignment vertical="center"/>
    </xf>
    <xf numFmtId="0" fontId="3" fillId="0" borderId="7" xfId="0" applyNumberFormat="1" applyFont="1" applyFill="1" applyBorder="1">
      <alignment vertical="center"/>
    </xf>
    <xf numFmtId="9" fontId="3" fillId="0" borderId="7" xfId="0" applyNumberFormat="1" applyFont="1" applyFill="1" applyBorder="1">
      <alignment vertical="center"/>
    </xf>
    <xf numFmtId="179" fontId="3" fillId="0" borderId="7" xfId="0" applyNumberFormat="1" applyFont="1" applyFill="1" applyBorder="1">
      <alignment vertical="center"/>
    </xf>
    <xf numFmtId="183" fontId="3" fillId="0" borderId="7" xfId="10" applyNumberFormat="1" applyFont="1" applyFill="1" applyBorder="1">
      <alignment vertical="center"/>
    </xf>
    <xf numFmtId="183" fontId="3" fillId="0" borderId="7" xfId="0" applyNumberFormat="1" applyFont="1" applyFill="1" applyBorder="1">
      <alignment vertical="center"/>
    </xf>
    <xf numFmtId="179" fontId="3" fillId="0" borderId="14" xfId="1" applyNumberFormat="1" applyFont="1" applyFill="1" applyBorder="1" applyAlignment="1">
      <alignment vertical="center" shrinkToFit="1"/>
    </xf>
    <xf numFmtId="179" fontId="3" fillId="0" borderId="7" xfId="1" applyNumberFormat="1" applyFont="1" applyFill="1" applyBorder="1" applyAlignment="1">
      <alignment vertical="center" shrinkToFit="1"/>
    </xf>
    <xf numFmtId="9" fontId="3" fillId="0" borderId="7" xfId="1" applyNumberFormat="1" applyFont="1" applyFill="1" applyBorder="1" applyAlignment="1">
      <alignment vertical="center" shrinkToFit="1"/>
    </xf>
    <xf numFmtId="38" fontId="3" fillId="0" borderId="7" xfId="3" applyFont="1" applyFill="1" applyBorder="1" applyAlignment="1">
      <alignment vertical="center" shrinkToFit="1"/>
    </xf>
    <xf numFmtId="177" fontId="3" fillId="0" borderId="10" xfId="1" applyNumberFormat="1" applyFont="1" applyFill="1" applyBorder="1" applyAlignment="1" applyProtection="1">
      <alignment vertical="center" shrinkToFit="1"/>
      <protection locked="0"/>
    </xf>
    <xf numFmtId="0" fontId="3" fillId="0" borderId="18" xfId="1" applyFont="1" applyFill="1" applyBorder="1" applyAlignment="1">
      <alignment horizontal="right" vertical="center"/>
    </xf>
    <xf numFmtId="0" fontId="3" fillId="0" borderId="19" xfId="1" applyFont="1" applyFill="1" applyBorder="1" applyAlignment="1">
      <alignment horizontal="right" vertical="center"/>
    </xf>
    <xf numFmtId="179" fontId="3" fillId="0" borderId="7" xfId="1" applyNumberFormat="1" applyFont="1" applyFill="1" applyBorder="1" applyAlignment="1">
      <alignment horizontal="right" vertical="center" shrinkToFit="1"/>
    </xf>
    <xf numFmtId="179" fontId="3" fillId="0" borderId="14" xfId="1" applyNumberFormat="1" applyFont="1" applyFill="1" applyBorder="1" applyAlignment="1">
      <alignment horizontal="right" vertical="center"/>
    </xf>
    <xf numFmtId="0" fontId="3" fillId="0" borderId="20" xfId="1" applyFont="1" applyFill="1" applyBorder="1">
      <alignment vertical="center"/>
    </xf>
    <xf numFmtId="176" fontId="3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center" vertical="center"/>
    </xf>
    <xf numFmtId="176" fontId="3" fillId="0" borderId="7" xfId="4" applyNumberFormat="1" applyFont="1" applyFill="1" applyBorder="1" applyAlignment="1">
      <alignment vertical="center" shrinkToFit="1"/>
    </xf>
    <xf numFmtId="176" fontId="3" fillId="0" borderId="7" xfId="4" applyNumberFormat="1" applyFont="1" applyFill="1" applyBorder="1" applyAlignment="1">
      <alignment horizontal="right" vertical="center" shrinkToFit="1"/>
    </xf>
    <xf numFmtId="0" fontId="3" fillId="0" borderId="0" xfId="1" applyFont="1" applyFill="1" applyAlignment="1">
      <alignment horizontal="right" vertical="center"/>
    </xf>
    <xf numFmtId="0" fontId="3" fillId="0" borderId="7" xfId="1" applyFont="1" applyFill="1" applyBorder="1" applyAlignment="1">
      <alignment vertical="center" shrinkToFit="1"/>
    </xf>
    <xf numFmtId="176" fontId="3" fillId="0" borderId="7" xfId="0" applyNumberFormat="1" applyFont="1" applyFill="1" applyBorder="1">
      <alignment vertical="center"/>
    </xf>
    <xf numFmtId="0" fontId="3" fillId="0" borderId="19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 shrinkToFit="1"/>
    </xf>
    <xf numFmtId="176" fontId="3" fillId="0" borderId="7" xfId="1" applyNumberFormat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left" vertical="center"/>
    </xf>
    <xf numFmtId="0" fontId="3" fillId="0" borderId="22" xfId="1" applyFont="1" applyFill="1" applyBorder="1">
      <alignment vertical="center"/>
    </xf>
    <xf numFmtId="176" fontId="9" fillId="0" borderId="0" xfId="1" applyNumberFormat="1" applyFont="1" applyFill="1" applyBorder="1">
      <alignment vertical="center"/>
    </xf>
    <xf numFmtId="0" fontId="5" fillId="0" borderId="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 shrinkToFit="1"/>
    </xf>
    <xf numFmtId="0" fontId="3" fillId="0" borderId="14" xfId="1" applyFont="1" applyFill="1" applyBorder="1" applyAlignment="1">
      <alignment horizontal="center" vertical="center" wrapText="1" shrinkToFit="1"/>
    </xf>
    <xf numFmtId="0" fontId="9" fillId="0" borderId="9" xfId="1" applyFont="1" applyFill="1" applyBorder="1" applyAlignment="1">
      <alignment horizontal="center" vertical="center" wrapText="1" shrinkToFit="1"/>
    </xf>
    <xf numFmtId="0" fontId="9" fillId="0" borderId="14" xfId="1" applyFont="1" applyFill="1" applyBorder="1" applyAlignment="1">
      <alignment horizontal="center" vertical="center" wrapText="1" shrinkToFit="1"/>
    </xf>
    <xf numFmtId="0" fontId="9" fillId="0" borderId="11" xfId="1" applyFont="1" applyFill="1" applyBorder="1" applyAlignment="1">
      <alignment horizontal="center" vertical="center" wrapText="1" shrinkToFit="1"/>
    </xf>
    <xf numFmtId="0" fontId="3" fillId="0" borderId="11" xfId="1" applyFont="1" applyFill="1" applyBorder="1" applyAlignment="1">
      <alignment horizontal="center" vertical="center" wrapText="1" shrinkToFit="1"/>
    </xf>
    <xf numFmtId="0" fontId="3" fillId="0" borderId="10" xfId="1" applyFont="1" applyFill="1" applyBorder="1" applyAlignment="1">
      <alignment horizontal="center" vertical="center" wrapText="1" shrinkToFit="1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0" borderId="13" xfId="1" applyFont="1" applyFill="1" applyBorder="1" applyAlignment="1">
      <alignment horizontal="center" vertical="center" wrapText="1" shrinkToFit="1"/>
    </xf>
    <xf numFmtId="0" fontId="11" fillId="0" borderId="10" xfId="1" applyFont="1" applyFill="1" applyBorder="1" applyAlignment="1">
      <alignment horizontal="center" vertical="center" wrapText="1" shrinkToFit="1"/>
    </xf>
    <xf numFmtId="0" fontId="11" fillId="0" borderId="12" xfId="1" applyFont="1" applyFill="1" applyBorder="1" applyAlignment="1">
      <alignment horizontal="center" vertical="center" wrapText="1" shrinkToFit="1"/>
    </xf>
    <xf numFmtId="0" fontId="11" fillId="0" borderId="13" xfId="1" applyFont="1" applyFill="1" applyBorder="1" applyAlignment="1">
      <alignment horizontal="center" vertical="center" wrapText="1" shrinkToFi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 shrinkToFit="1"/>
    </xf>
    <xf numFmtId="0" fontId="3" fillId="0" borderId="16" xfId="1" applyFont="1" applyFill="1" applyBorder="1" applyAlignment="1">
      <alignment horizontal="center" vertical="center" wrapText="1" shrinkToFit="1"/>
    </xf>
    <xf numFmtId="0" fontId="3" fillId="0" borderId="17" xfId="1" applyFont="1" applyFill="1" applyBorder="1" applyAlignment="1">
      <alignment horizontal="center" vertical="center" wrapText="1" shrinkToFi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 shrinkToFi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0" fontId="3" fillId="0" borderId="14" xfId="1" applyFont="1" applyFill="1" applyBorder="1">
      <alignment vertical="center"/>
    </xf>
    <xf numFmtId="0" fontId="3" fillId="0" borderId="11" xfId="1" applyFont="1" applyFill="1" applyBorder="1">
      <alignment vertical="center"/>
    </xf>
    <xf numFmtId="176" fontId="3" fillId="0" borderId="9" xfId="1" applyNumberFormat="1" applyFont="1" applyFill="1" applyBorder="1" applyAlignment="1">
      <alignment horizontal="right" vertical="center" shrinkToFit="1"/>
    </xf>
    <xf numFmtId="176" fontId="3" fillId="0" borderId="14" xfId="1" applyNumberFormat="1" applyFont="1" applyFill="1" applyBorder="1" applyAlignment="1">
      <alignment horizontal="right" vertical="center" shrinkToFit="1"/>
    </xf>
    <xf numFmtId="176" fontId="3" fillId="0" borderId="11" xfId="1" applyNumberFormat="1" applyFont="1" applyFill="1" applyBorder="1" applyAlignment="1">
      <alignment horizontal="right" vertical="center" shrinkToFit="1"/>
    </xf>
    <xf numFmtId="0" fontId="14" fillId="2" borderId="1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center" vertical="center" wrapText="1"/>
    </xf>
    <xf numFmtId="49" fontId="13" fillId="2" borderId="0" xfId="6" applyNumberFormat="1" applyFont="1" applyFill="1" applyBorder="1" applyAlignment="1" applyProtection="1">
      <alignment horizontal="center" vertical="center"/>
    </xf>
    <xf numFmtId="184" fontId="17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6" xfId="7" applyNumberFormat="1" applyFont="1" applyFill="1" applyBorder="1" applyAlignment="1" applyProtection="1">
      <alignment horizontal="right" vertical="center" wrapText="1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12" xfId="7" applyNumberFormat="1" applyFont="1" applyFill="1" applyBorder="1" applyAlignment="1" applyProtection="1">
      <alignment horizontal="center" vertical="center" wrapText="1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9" fillId="2" borderId="10" xfId="7" applyNumberFormat="1" applyFont="1" applyFill="1" applyBorder="1" applyAlignment="1" applyProtection="1">
      <alignment horizontal="left" vertical="center" wrapText="1"/>
    </xf>
    <xf numFmtId="0" fontId="19" fillId="2" borderId="12" xfId="7" applyNumberFormat="1" applyFont="1" applyFill="1" applyBorder="1" applyAlignment="1" applyProtection="1">
      <alignment horizontal="left" vertical="center" wrapText="1"/>
    </xf>
    <xf numFmtId="0" fontId="14" fillId="2" borderId="10" xfId="7" applyNumberFormat="1" applyFont="1" applyFill="1" applyBorder="1" applyAlignment="1" applyProtection="1">
      <alignment horizontal="left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24" fillId="5" borderId="7" xfId="9" applyFont="1" applyFill="1" applyBorder="1" applyAlignment="1">
      <alignment horizontal="center" vertical="center"/>
    </xf>
    <xf numFmtId="0" fontId="3" fillId="0" borderId="3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7" fillId="0" borderId="5" xfId="1" applyFont="1" applyFill="1" applyBorder="1">
      <alignment vertical="center"/>
    </xf>
    <xf numFmtId="0" fontId="7" fillId="0" borderId="0" xfId="1" applyFont="1" applyFill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vertical="center" shrinkToFit="1"/>
    </xf>
    <xf numFmtId="0" fontId="3" fillId="0" borderId="23" xfId="1" applyFont="1" applyFill="1" applyBorder="1">
      <alignment vertical="center"/>
    </xf>
  </cellXfs>
  <cellStyles count="11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105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J85"/>
  <sheetViews>
    <sheetView showGridLines="0" tabSelected="1" topLeftCell="B67" zoomScale="70" zoomScaleNormal="70" zoomScaleSheetLayoutView="70" workbookViewId="0">
      <selection activeCell="B3" sqref="B3"/>
    </sheetView>
  </sheetViews>
  <sheetFormatPr defaultColWidth="9.140625" defaultRowHeight="24.95" customHeight="1" outlineLevelRow="1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36" ht="39.950000000000003" customHeight="1" thickBot="1"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8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39.950000000000003" customHeight="1" thickBot="1">
      <c r="A2" s="2"/>
      <c r="B2" s="164" t="s">
        <v>201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210"/>
      <c r="AC2" s="97"/>
      <c r="AD2" s="97"/>
      <c r="AE2" s="97"/>
      <c r="AF2" s="97"/>
      <c r="AG2" s="97"/>
      <c r="AH2" s="97"/>
      <c r="AI2" s="97"/>
      <c r="AJ2" s="97"/>
    </row>
    <row r="3" spans="1:36" ht="24.95" customHeight="1">
      <c r="A3" s="3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00"/>
      <c r="S3" s="99"/>
      <c r="T3" s="99"/>
      <c r="U3" s="99"/>
      <c r="V3" s="99"/>
      <c r="W3" s="99"/>
      <c r="X3" s="99"/>
      <c r="Y3" s="99"/>
      <c r="Z3" s="99"/>
      <c r="AA3" s="99"/>
      <c r="AB3" s="211"/>
      <c r="AC3" s="97"/>
      <c r="AD3" s="97"/>
      <c r="AE3" s="97"/>
      <c r="AF3" s="97"/>
      <c r="AG3" s="97"/>
      <c r="AH3" s="97"/>
      <c r="AI3" s="97"/>
      <c r="AJ3" s="97"/>
    </row>
    <row r="4" spans="1:36" s="5" customFormat="1" ht="24.95" customHeight="1">
      <c r="A4" s="4"/>
      <c r="B4" s="101" t="s">
        <v>0</v>
      </c>
      <c r="C4" s="102"/>
      <c r="D4" s="102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212"/>
      <c r="AC4" s="213"/>
      <c r="AD4" s="213"/>
      <c r="AE4" s="213"/>
      <c r="AF4" s="213"/>
      <c r="AG4" s="213"/>
      <c r="AH4" s="213"/>
      <c r="AI4" s="213"/>
      <c r="AJ4" s="213"/>
    </row>
    <row r="5" spans="1:36" ht="24.95" customHeight="1">
      <c r="A5" s="4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211"/>
      <c r="AC5" s="97"/>
      <c r="AD5" s="97"/>
      <c r="AE5" s="97"/>
      <c r="AF5" s="97"/>
      <c r="AG5" s="97"/>
      <c r="AH5" s="97"/>
      <c r="AI5" s="97"/>
      <c r="AJ5" s="97"/>
    </row>
    <row r="6" spans="1:36" ht="24.95" customHeight="1">
      <c r="A6" s="4"/>
      <c r="B6" s="99"/>
      <c r="C6" s="103" t="s">
        <v>1</v>
      </c>
      <c r="D6" s="103" t="s">
        <v>2</v>
      </c>
      <c r="E6" s="104"/>
      <c r="F6" s="163"/>
      <c r="G6" s="105"/>
      <c r="H6" s="104"/>
      <c r="I6" s="104"/>
      <c r="J6" s="104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211"/>
      <c r="AC6" s="97"/>
      <c r="AD6" s="97"/>
      <c r="AE6" s="97"/>
      <c r="AF6" s="97"/>
      <c r="AG6" s="97"/>
      <c r="AH6" s="97"/>
      <c r="AI6" s="97"/>
      <c r="AJ6" s="97"/>
    </row>
    <row r="7" spans="1:36" ht="24.95" customHeight="1">
      <c r="A7" s="4"/>
      <c r="B7" s="99"/>
      <c r="C7" s="106" t="s">
        <v>3</v>
      </c>
      <c r="D7" s="107">
        <v>300079695</v>
      </c>
      <c r="E7" s="108"/>
      <c r="F7" s="109"/>
      <c r="G7" s="105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211"/>
      <c r="AC7" s="97"/>
      <c r="AD7" s="97"/>
      <c r="AE7" s="97"/>
      <c r="AF7" s="97"/>
      <c r="AG7" s="97"/>
      <c r="AH7" s="97"/>
      <c r="AI7" s="97"/>
      <c r="AJ7" s="97"/>
    </row>
    <row r="8" spans="1:36" ht="24.95" customHeight="1">
      <c r="A8" s="4"/>
      <c r="B8" s="99"/>
      <c r="C8" s="106" t="s">
        <v>4</v>
      </c>
      <c r="D8" s="107">
        <v>46282130</v>
      </c>
      <c r="E8" s="108"/>
      <c r="F8" s="163"/>
      <c r="G8" s="105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211"/>
      <c r="AC8" s="97"/>
      <c r="AD8" s="97"/>
      <c r="AE8" s="97"/>
      <c r="AF8" s="97"/>
      <c r="AG8" s="97"/>
      <c r="AH8" s="97"/>
      <c r="AI8" s="97"/>
      <c r="AJ8" s="97"/>
    </row>
    <row r="9" spans="1:36" ht="24.95" customHeight="1">
      <c r="A9" s="4"/>
      <c r="B9" s="99"/>
      <c r="C9" s="106" t="s">
        <v>5</v>
      </c>
      <c r="D9" s="107">
        <v>94303153</v>
      </c>
      <c r="E9" s="108"/>
      <c r="F9" s="109"/>
      <c r="G9" s="105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211"/>
      <c r="AC9" s="97"/>
      <c r="AD9" s="97"/>
      <c r="AE9" s="97"/>
      <c r="AF9" s="97"/>
      <c r="AG9" s="97"/>
      <c r="AH9" s="97"/>
      <c r="AI9" s="97"/>
      <c r="AJ9" s="97"/>
    </row>
    <row r="10" spans="1:36" ht="24.95" customHeight="1">
      <c r="A10" s="4"/>
      <c r="B10" s="99"/>
      <c r="C10" s="106" t="s">
        <v>6</v>
      </c>
      <c r="D10" s="107">
        <v>1427365</v>
      </c>
      <c r="E10" s="108"/>
      <c r="F10" s="163"/>
      <c r="G10" s="105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211"/>
      <c r="AC10" s="97"/>
      <c r="AD10" s="97"/>
      <c r="AE10" s="97"/>
      <c r="AF10" s="97"/>
      <c r="AG10" s="97"/>
      <c r="AH10" s="97"/>
      <c r="AI10" s="97"/>
      <c r="AJ10" s="97"/>
    </row>
    <row r="11" spans="1:36" s="6" customFormat="1" ht="24.95" customHeight="1">
      <c r="A11" s="4"/>
      <c r="B11" s="104"/>
      <c r="C11" s="103" t="s">
        <v>7</v>
      </c>
      <c r="D11" s="110">
        <f>D7-D8-D9-D10</f>
        <v>158067047</v>
      </c>
      <c r="E11" s="111"/>
      <c r="F11" s="112"/>
      <c r="G11" s="105"/>
      <c r="H11" s="111"/>
      <c r="I11" s="111"/>
      <c r="J11" s="111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214"/>
      <c r="AC11" s="215"/>
      <c r="AD11" s="215"/>
      <c r="AE11" s="215"/>
      <c r="AF11" s="215"/>
      <c r="AG11" s="215"/>
      <c r="AH11" s="215"/>
      <c r="AI11" s="215"/>
      <c r="AJ11" s="215"/>
    </row>
    <row r="12" spans="1:36" ht="24.95" customHeight="1">
      <c r="A12" s="4"/>
      <c r="B12" s="99"/>
      <c r="C12" s="99"/>
      <c r="D12" s="99"/>
      <c r="E12" s="99"/>
      <c r="F12" s="147"/>
      <c r="G12" s="105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211"/>
      <c r="AC12" s="97"/>
      <c r="AD12" s="97"/>
      <c r="AE12" s="97"/>
      <c r="AF12" s="97"/>
      <c r="AG12" s="97"/>
      <c r="AH12" s="97"/>
      <c r="AI12" s="97"/>
      <c r="AJ12" s="97"/>
    </row>
    <row r="13" spans="1:36" s="5" customFormat="1" ht="24.95" customHeight="1">
      <c r="A13" s="4"/>
      <c r="B13" s="101" t="s">
        <v>8</v>
      </c>
      <c r="C13" s="113"/>
      <c r="D13" s="113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212"/>
      <c r="AC13" s="213"/>
      <c r="AD13" s="213"/>
      <c r="AE13" s="213"/>
      <c r="AF13" s="213"/>
      <c r="AG13" s="213"/>
      <c r="AH13" s="213"/>
      <c r="AI13" s="213"/>
      <c r="AJ13" s="213"/>
    </row>
    <row r="14" spans="1:36" ht="24.95" customHeight="1">
      <c r="A14" s="4"/>
      <c r="B14" s="99"/>
      <c r="C14" s="99"/>
      <c r="D14" s="99"/>
      <c r="E14" s="99"/>
      <c r="F14" s="147"/>
      <c r="G14" s="105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211"/>
      <c r="AC14" s="97"/>
      <c r="AD14" s="97"/>
      <c r="AE14" s="97"/>
      <c r="AF14" s="97"/>
      <c r="AG14" s="97"/>
      <c r="AH14" s="97"/>
      <c r="AI14" s="97"/>
      <c r="AJ14" s="97"/>
    </row>
    <row r="15" spans="1:36" ht="24.95" customHeight="1">
      <c r="A15" s="4"/>
      <c r="B15" s="99"/>
      <c r="C15" s="99" t="s">
        <v>9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211"/>
      <c r="AC15" s="97"/>
      <c r="AD15" s="97"/>
      <c r="AE15" s="97"/>
      <c r="AF15" s="97"/>
      <c r="AG15" s="97"/>
      <c r="AH15" s="97"/>
      <c r="AI15" s="97"/>
      <c r="AJ15" s="97"/>
    </row>
    <row r="16" spans="1:36" s="6" customFormat="1" ht="24.95" customHeight="1">
      <c r="A16" s="4"/>
      <c r="B16" s="104"/>
      <c r="C16" s="103" t="s">
        <v>10</v>
      </c>
      <c r="D16" s="107">
        <v>86364694</v>
      </c>
      <c r="E16" s="108"/>
      <c r="F16" s="109"/>
      <c r="G16" s="109"/>
      <c r="H16" s="109"/>
      <c r="I16" s="111"/>
      <c r="J16" s="111"/>
      <c r="K16" s="104"/>
      <c r="L16" s="104"/>
      <c r="M16" s="104"/>
      <c r="N16" s="104"/>
      <c r="O16" s="104"/>
      <c r="P16" s="104"/>
      <c r="Q16" s="104"/>
      <c r="R16" s="114"/>
      <c r="S16" s="104"/>
      <c r="T16" s="104"/>
      <c r="U16" s="104"/>
      <c r="V16" s="104"/>
      <c r="W16" s="104"/>
      <c r="X16" s="104"/>
      <c r="Y16" s="104"/>
      <c r="Z16" s="104"/>
      <c r="AA16" s="104"/>
      <c r="AB16" s="214"/>
      <c r="AC16" s="215"/>
      <c r="AD16" s="215"/>
      <c r="AE16" s="215"/>
      <c r="AF16" s="215"/>
      <c r="AG16" s="215"/>
      <c r="AH16" s="215"/>
      <c r="AI16" s="215"/>
      <c r="AJ16" s="215"/>
    </row>
    <row r="17" spans="1:36" ht="24.95" customHeight="1">
      <c r="A17" s="4"/>
      <c r="B17" s="99"/>
      <c r="C17" s="99"/>
      <c r="D17" s="99"/>
      <c r="E17" s="99"/>
      <c r="F17" s="115"/>
      <c r="G17" s="115"/>
      <c r="H17" s="115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211"/>
      <c r="AC17" s="97"/>
      <c r="AD17" s="97"/>
      <c r="AE17" s="97"/>
      <c r="AF17" s="97"/>
      <c r="AG17" s="97"/>
      <c r="AH17" s="97"/>
      <c r="AI17" s="97"/>
      <c r="AJ17" s="97"/>
    </row>
    <row r="18" spans="1:36" ht="24.95" customHeight="1">
      <c r="A18" s="4"/>
      <c r="B18" s="99"/>
      <c r="C18" s="99" t="s">
        <v>11</v>
      </c>
      <c r="D18" s="99"/>
      <c r="E18" s="99"/>
      <c r="F18" s="109"/>
      <c r="G18" s="109"/>
      <c r="H18" s="10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211"/>
      <c r="AC18" s="97"/>
      <c r="AD18" s="97"/>
      <c r="AE18" s="97"/>
      <c r="AF18" s="97"/>
      <c r="AG18" s="97"/>
      <c r="AH18" s="97"/>
      <c r="AI18" s="97"/>
      <c r="AJ18" s="97"/>
    </row>
    <row r="19" spans="1:36" ht="24.95" customHeight="1">
      <c r="A19" s="4"/>
      <c r="B19" s="99"/>
      <c r="C19" s="103" t="s">
        <v>1</v>
      </c>
      <c r="D19" s="103" t="s">
        <v>2</v>
      </c>
      <c r="E19" s="104"/>
      <c r="F19" s="109"/>
      <c r="G19" s="109"/>
      <c r="H19" s="109"/>
      <c r="I19" s="104"/>
      <c r="J19" s="104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211"/>
      <c r="AC19" s="97"/>
      <c r="AD19" s="97"/>
      <c r="AE19" s="97"/>
      <c r="AF19" s="97"/>
      <c r="AG19" s="97"/>
      <c r="AH19" s="97"/>
      <c r="AI19" s="97"/>
      <c r="AJ19" s="97"/>
    </row>
    <row r="20" spans="1:36" ht="24.95" customHeight="1">
      <c r="A20" s="4"/>
      <c r="B20" s="99"/>
      <c r="C20" s="106" t="s">
        <v>12</v>
      </c>
      <c r="D20" s="107"/>
      <c r="E20" s="108"/>
      <c r="F20" s="109"/>
      <c r="G20" s="109"/>
      <c r="H20" s="10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211"/>
      <c r="AC20" s="97"/>
      <c r="AD20" s="97"/>
      <c r="AE20" s="97"/>
      <c r="AF20" s="97"/>
      <c r="AG20" s="97"/>
      <c r="AH20" s="97"/>
      <c r="AI20" s="97"/>
      <c r="AJ20" s="97"/>
    </row>
    <row r="21" spans="1:36" ht="24.95" customHeight="1">
      <c r="A21" s="4"/>
      <c r="B21" s="99"/>
      <c r="C21" s="106" t="s">
        <v>13</v>
      </c>
      <c r="D21" s="107"/>
      <c r="E21" s="108"/>
      <c r="F21" s="109"/>
      <c r="G21" s="109"/>
      <c r="H21" s="10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211"/>
      <c r="AC21" s="97"/>
      <c r="AD21" s="97"/>
      <c r="AE21" s="97"/>
      <c r="AF21" s="97"/>
      <c r="AG21" s="97"/>
      <c r="AH21" s="97"/>
      <c r="AI21" s="97"/>
      <c r="AJ21" s="97"/>
    </row>
    <row r="22" spans="1:36" ht="24.95" customHeight="1">
      <c r="A22" s="4"/>
      <c r="B22" s="99"/>
      <c r="C22" s="106" t="s">
        <v>14</v>
      </c>
      <c r="D22" s="107"/>
      <c r="E22" s="108"/>
      <c r="F22" s="109"/>
      <c r="G22" s="109"/>
      <c r="H22" s="10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211"/>
      <c r="AC22" s="97"/>
      <c r="AD22" s="97"/>
      <c r="AE22" s="97"/>
      <c r="AF22" s="97"/>
      <c r="AG22" s="97"/>
      <c r="AH22" s="97"/>
      <c r="AI22" s="97"/>
      <c r="AJ22" s="97"/>
    </row>
    <row r="23" spans="1:36" ht="24.95" customHeight="1">
      <c r="A23" s="4"/>
      <c r="B23" s="99"/>
      <c r="C23" s="106" t="s">
        <v>15</v>
      </c>
      <c r="D23" s="107"/>
      <c r="E23" s="108"/>
      <c r="F23" s="109"/>
      <c r="G23" s="109"/>
      <c r="H23" s="10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211"/>
      <c r="AC23" s="97"/>
      <c r="AD23" s="97"/>
      <c r="AE23" s="97"/>
      <c r="AF23" s="97"/>
      <c r="AG23" s="97"/>
      <c r="AH23" s="97"/>
      <c r="AI23" s="97"/>
      <c r="AJ23" s="97"/>
    </row>
    <row r="24" spans="1:36" ht="24.95" customHeight="1">
      <c r="A24" s="4"/>
      <c r="B24" s="99"/>
      <c r="C24" s="103" t="s">
        <v>16</v>
      </c>
      <c r="D24" s="116">
        <f>SUM(D20:D23)</f>
        <v>0</v>
      </c>
      <c r="E24" s="99"/>
      <c r="F24" s="109"/>
      <c r="G24" s="109"/>
      <c r="H24" s="10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211"/>
      <c r="AC24" s="97"/>
      <c r="AD24" s="97"/>
      <c r="AE24" s="97"/>
      <c r="AF24" s="97"/>
      <c r="AG24" s="97"/>
      <c r="AH24" s="97"/>
      <c r="AI24" s="97"/>
      <c r="AJ24" s="97"/>
    </row>
    <row r="25" spans="1:36" ht="24.95" customHeight="1">
      <c r="A25" s="4"/>
      <c r="B25" s="99"/>
      <c r="C25" s="99"/>
      <c r="D25" s="99"/>
      <c r="E25" s="99"/>
      <c r="F25" s="115"/>
      <c r="G25" s="115"/>
      <c r="H25" s="115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211"/>
      <c r="AC25" s="97"/>
      <c r="AD25" s="97"/>
      <c r="AE25" s="97"/>
      <c r="AF25" s="97"/>
      <c r="AG25" s="97"/>
      <c r="AH25" s="97"/>
      <c r="AI25" s="97"/>
      <c r="AJ25" s="97"/>
    </row>
    <row r="26" spans="1:36" ht="24.95" customHeight="1">
      <c r="A26" s="4"/>
      <c r="B26" s="99"/>
      <c r="C26" s="99" t="s">
        <v>17</v>
      </c>
      <c r="D26" s="99"/>
      <c r="E26" s="99"/>
      <c r="F26" s="109"/>
      <c r="G26" s="109"/>
      <c r="H26" s="10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211"/>
      <c r="AC26" s="97"/>
      <c r="AD26" s="97"/>
      <c r="AE26" s="97"/>
      <c r="AF26" s="97"/>
      <c r="AG26" s="97"/>
      <c r="AH26" s="97"/>
      <c r="AI26" s="97"/>
      <c r="AJ26" s="97"/>
    </row>
    <row r="27" spans="1:36" ht="24.95" customHeight="1">
      <c r="A27" s="4"/>
      <c r="B27" s="99"/>
      <c r="C27" s="103" t="s">
        <v>1</v>
      </c>
      <c r="D27" s="103" t="s">
        <v>2</v>
      </c>
      <c r="E27" s="104"/>
      <c r="F27" s="97"/>
      <c r="G27" s="97"/>
      <c r="H27" s="97"/>
      <c r="I27" s="104"/>
      <c r="J27" s="104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211"/>
      <c r="AC27" s="97"/>
      <c r="AD27" s="97"/>
      <c r="AE27" s="97"/>
      <c r="AF27" s="97"/>
      <c r="AG27" s="97"/>
      <c r="AH27" s="97"/>
      <c r="AI27" s="97"/>
      <c r="AJ27" s="97"/>
    </row>
    <row r="28" spans="1:36" ht="24.95" customHeight="1">
      <c r="A28" s="4"/>
      <c r="B28" s="99"/>
      <c r="C28" s="106" t="s">
        <v>18</v>
      </c>
      <c r="D28" s="116">
        <f>D16</f>
        <v>86364694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211"/>
      <c r="AC28" s="97"/>
      <c r="AD28" s="97"/>
      <c r="AE28" s="97"/>
      <c r="AF28" s="97"/>
      <c r="AG28" s="97"/>
      <c r="AH28" s="97"/>
      <c r="AI28" s="97"/>
      <c r="AJ28" s="97"/>
    </row>
    <row r="29" spans="1:36" ht="24.95" customHeight="1" thickBot="1">
      <c r="A29" s="4"/>
      <c r="B29" s="99"/>
      <c r="C29" s="106" t="s">
        <v>19</v>
      </c>
      <c r="D29" s="117">
        <f>D24</f>
        <v>0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211"/>
      <c r="AC29" s="97"/>
      <c r="AD29" s="97"/>
      <c r="AE29" s="97"/>
      <c r="AF29" s="97"/>
      <c r="AG29" s="97"/>
      <c r="AH29" s="97"/>
      <c r="AI29" s="97"/>
      <c r="AJ29" s="97"/>
    </row>
    <row r="30" spans="1:36" ht="24.95" customHeight="1" thickTop="1" thickBot="1">
      <c r="A30" s="4"/>
      <c r="B30" s="99"/>
      <c r="C30" s="118" t="s">
        <v>20</v>
      </c>
      <c r="D30" s="7">
        <f>$D$9</f>
        <v>94303153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211"/>
      <c r="AC30" s="97"/>
      <c r="AD30" s="97"/>
      <c r="AE30" s="97"/>
      <c r="AF30" s="97"/>
      <c r="AG30" s="97"/>
      <c r="AH30" s="97"/>
      <c r="AI30" s="97"/>
      <c r="AJ30" s="97"/>
    </row>
    <row r="31" spans="1:36" ht="24.95" customHeight="1" thickTop="1">
      <c r="A31" s="4"/>
      <c r="B31" s="99"/>
      <c r="C31" s="106" t="s">
        <v>6</v>
      </c>
      <c r="D31" s="119">
        <f>D10</f>
        <v>1427365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211"/>
      <c r="AC31" s="97"/>
      <c r="AD31" s="97"/>
      <c r="AE31" s="97"/>
      <c r="AF31" s="97"/>
      <c r="AG31" s="97"/>
      <c r="AH31" s="97"/>
      <c r="AI31" s="97"/>
      <c r="AJ31" s="97"/>
    </row>
    <row r="32" spans="1:36" ht="24.95" customHeight="1">
      <c r="A32" s="4"/>
      <c r="B32" s="99"/>
      <c r="C32" s="103" t="s">
        <v>7</v>
      </c>
      <c r="D32" s="110">
        <f>MAX(D28-D29-D30-D31, 0)</f>
        <v>0</v>
      </c>
      <c r="E32" s="99"/>
      <c r="F32" s="111"/>
      <c r="G32" s="111"/>
      <c r="H32" s="111"/>
      <c r="I32" s="111"/>
      <c r="J32" s="111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211"/>
      <c r="AC32" s="97"/>
      <c r="AD32" s="97"/>
      <c r="AE32" s="97"/>
      <c r="AF32" s="97"/>
      <c r="AG32" s="97"/>
      <c r="AH32" s="97"/>
      <c r="AI32" s="97"/>
      <c r="AJ32" s="97"/>
    </row>
    <row r="33" spans="1:36" ht="24.95" customHeight="1">
      <c r="A33" s="4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211"/>
      <c r="AC33" s="97"/>
      <c r="AD33" s="97"/>
      <c r="AE33" s="97"/>
      <c r="AF33" s="97"/>
      <c r="AG33" s="97"/>
      <c r="AH33" s="97"/>
      <c r="AI33" s="97"/>
      <c r="AJ33" s="97"/>
    </row>
    <row r="34" spans="1:36" s="5" customFormat="1" ht="24.95" customHeight="1">
      <c r="A34" s="4"/>
      <c r="B34" s="101" t="s">
        <v>21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212"/>
      <c r="AC34" s="213"/>
      <c r="AD34" s="213"/>
      <c r="AE34" s="213"/>
      <c r="AF34" s="213"/>
      <c r="AG34" s="213"/>
      <c r="AH34" s="213"/>
      <c r="AI34" s="213"/>
      <c r="AJ34" s="213"/>
    </row>
    <row r="35" spans="1:36" ht="24.95" customHeight="1">
      <c r="A35" s="4"/>
      <c r="B35" s="99"/>
      <c r="C35" s="10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8"/>
      <c r="V35" s="99"/>
      <c r="W35" s="99"/>
      <c r="X35" s="99"/>
      <c r="Y35" s="108"/>
      <c r="Z35" s="99"/>
      <c r="AA35" s="99"/>
      <c r="AB35" s="211"/>
      <c r="AC35" s="97"/>
      <c r="AD35" s="97"/>
      <c r="AE35" s="97"/>
      <c r="AF35" s="97"/>
      <c r="AG35" s="97"/>
      <c r="AH35" s="97"/>
      <c r="AI35" s="97"/>
      <c r="AJ35" s="97"/>
    </row>
    <row r="36" spans="1:36" ht="24.95" customHeight="1">
      <c r="A36" s="4"/>
      <c r="B36" s="99"/>
      <c r="C36" s="99" t="s">
        <v>22</v>
      </c>
      <c r="D36" s="108"/>
      <c r="E36" s="99"/>
      <c r="F36" s="99"/>
      <c r="G36" s="99"/>
      <c r="H36" s="108"/>
      <c r="I36" s="108"/>
      <c r="J36" s="99"/>
      <c r="K36" s="108"/>
      <c r="L36" s="99"/>
      <c r="M36" s="99"/>
      <c r="N36" s="108"/>
      <c r="O36" s="99"/>
      <c r="P36" s="99"/>
      <c r="Q36" s="99"/>
      <c r="R36" s="108"/>
      <c r="S36" s="99"/>
      <c r="T36" s="99"/>
      <c r="U36" s="99" t="s">
        <v>23</v>
      </c>
      <c r="V36" s="99"/>
      <c r="W36" s="99"/>
      <c r="X36" s="99"/>
      <c r="Y36" s="99"/>
      <c r="Z36" s="99"/>
      <c r="AA36" s="99"/>
      <c r="AB36" s="211"/>
      <c r="AC36" s="97"/>
      <c r="AD36" s="97"/>
      <c r="AE36" s="97"/>
      <c r="AF36" s="97"/>
      <c r="AG36" s="97"/>
      <c r="AH36" s="97"/>
      <c r="AI36" s="97"/>
      <c r="AJ36" s="97"/>
    </row>
    <row r="37" spans="1:36" s="8" customFormat="1" ht="24.95" customHeight="1">
      <c r="A37" s="4"/>
      <c r="B37" s="120"/>
      <c r="C37" s="165" t="s">
        <v>24</v>
      </c>
      <c r="D37" s="165" t="s">
        <v>25</v>
      </c>
      <c r="E37" s="167" t="s">
        <v>26</v>
      </c>
      <c r="F37" s="165" t="s">
        <v>27</v>
      </c>
      <c r="G37" s="165" t="s">
        <v>28</v>
      </c>
      <c r="H37" s="165" t="s">
        <v>29</v>
      </c>
      <c r="I37" s="171" t="s">
        <v>30</v>
      </c>
      <c r="J37" s="172"/>
      <c r="K37" s="172"/>
      <c r="L37" s="172"/>
      <c r="M37" s="172"/>
      <c r="N37" s="173"/>
      <c r="O37" s="174" t="s">
        <v>31</v>
      </c>
      <c r="P37" s="175"/>
      <c r="Q37" s="175"/>
      <c r="R37" s="176"/>
      <c r="S37" s="165" t="s">
        <v>32</v>
      </c>
      <c r="T37" s="121"/>
      <c r="U37" s="177" t="s">
        <v>33</v>
      </c>
      <c r="V37" s="177" t="s">
        <v>34</v>
      </c>
      <c r="W37" s="180" t="s">
        <v>35</v>
      </c>
      <c r="X37" s="181" t="s">
        <v>36</v>
      </c>
      <c r="Y37" s="184" t="s">
        <v>37</v>
      </c>
      <c r="Z37" s="185"/>
      <c r="AA37" s="177" t="s">
        <v>38</v>
      </c>
      <c r="AB37" s="216"/>
      <c r="AC37" s="217"/>
      <c r="AD37" s="217"/>
      <c r="AE37" s="217"/>
      <c r="AF37" s="217"/>
      <c r="AG37" s="217"/>
      <c r="AH37" s="217"/>
      <c r="AI37" s="217"/>
      <c r="AJ37" s="217"/>
    </row>
    <row r="38" spans="1:36" s="8" customFormat="1" ht="24.95" customHeight="1">
      <c r="A38" s="4"/>
      <c r="B38" s="120"/>
      <c r="C38" s="166"/>
      <c r="D38" s="166"/>
      <c r="E38" s="168"/>
      <c r="F38" s="166"/>
      <c r="G38" s="166"/>
      <c r="H38" s="166"/>
      <c r="I38" s="177" t="s">
        <v>39</v>
      </c>
      <c r="J38" s="171" t="s">
        <v>40</v>
      </c>
      <c r="K38" s="172"/>
      <c r="L38" s="172"/>
      <c r="M38" s="173"/>
      <c r="N38" s="177" t="s">
        <v>41</v>
      </c>
      <c r="O38" s="177" t="s">
        <v>42</v>
      </c>
      <c r="P38" s="186" t="s">
        <v>43</v>
      </c>
      <c r="Q38" s="186"/>
      <c r="R38" s="187" t="s">
        <v>44</v>
      </c>
      <c r="S38" s="166"/>
      <c r="T38" s="121"/>
      <c r="U38" s="178"/>
      <c r="V38" s="178"/>
      <c r="W38" s="180"/>
      <c r="X38" s="182"/>
      <c r="Y38" s="177" t="s">
        <v>45</v>
      </c>
      <c r="Z38" s="177" t="s">
        <v>46</v>
      </c>
      <c r="AA38" s="178"/>
      <c r="AB38" s="216"/>
      <c r="AC38" s="217"/>
      <c r="AD38" s="217"/>
      <c r="AE38" s="217"/>
      <c r="AF38" s="217"/>
      <c r="AG38" s="217"/>
      <c r="AH38" s="217"/>
      <c r="AI38" s="217"/>
      <c r="AJ38" s="217"/>
    </row>
    <row r="39" spans="1:36" s="8" customFormat="1" ht="50.1" customHeight="1" thickBot="1">
      <c r="A39" s="4"/>
      <c r="B39" s="120"/>
      <c r="C39" s="166"/>
      <c r="D39" s="166"/>
      <c r="E39" s="169"/>
      <c r="F39" s="170"/>
      <c r="G39" s="170"/>
      <c r="H39" s="166"/>
      <c r="I39" s="178"/>
      <c r="J39" s="122" t="s">
        <v>47</v>
      </c>
      <c r="K39" s="123" t="s">
        <v>48</v>
      </c>
      <c r="L39" s="124" t="s">
        <v>49</v>
      </c>
      <c r="M39" s="124" t="s">
        <v>50</v>
      </c>
      <c r="N39" s="179"/>
      <c r="O39" s="179"/>
      <c r="P39" s="124" t="s">
        <v>51</v>
      </c>
      <c r="Q39" s="124" t="s">
        <v>52</v>
      </c>
      <c r="R39" s="188"/>
      <c r="S39" s="170"/>
      <c r="T39" s="121"/>
      <c r="U39" s="179"/>
      <c r="V39" s="179"/>
      <c r="W39" s="180"/>
      <c r="X39" s="183"/>
      <c r="Y39" s="179"/>
      <c r="Z39" s="179"/>
      <c r="AA39" s="179"/>
      <c r="AB39" s="216"/>
      <c r="AC39" s="217"/>
      <c r="AD39" s="217"/>
      <c r="AE39" s="217"/>
      <c r="AF39" s="217"/>
      <c r="AG39" s="217"/>
      <c r="AH39" s="217"/>
      <c r="AI39" s="217"/>
      <c r="AJ39" s="217"/>
    </row>
    <row r="40" spans="1:36" s="8" customFormat="1" ht="24.95" customHeight="1" outlineLevel="1" thickTop="1">
      <c r="A40" s="9"/>
      <c r="B40" s="120"/>
      <c r="C40" s="125" t="s">
        <v>190</v>
      </c>
      <c r="D40" s="126">
        <v>34789</v>
      </c>
      <c r="E40" s="78"/>
      <c r="F40" s="79">
        <v>11991999</v>
      </c>
      <c r="G40" s="79">
        <v>14191728</v>
      </c>
      <c r="H40" s="127">
        <v>61875310</v>
      </c>
      <c r="I40" s="128">
        <f>IF(D40&lt;&gt;"", VLOOKUP(D40,'テーブル（デフレーター）'!$A$3:$C$119,3,TRUE), "-")</f>
        <v>1</v>
      </c>
      <c r="J40" s="129">
        <v>250000</v>
      </c>
      <c r="K40" s="107">
        <v>75467048</v>
      </c>
      <c r="L40" s="130" t="str">
        <f t="shared" ref="L40:L44" si="0">IF(E40&lt;&gt;"", E40, "-")</f>
        <v>-</v>
      </c>
      <c r="M40" s="130" t="str">
        <f>IFERROR(ROUND(J40/(K40/L40),3), "-")</f>
        <v>-</v>
      </c>
      <c r="N40" s="131">
        <f>IF(M40="-",I40,IF(AND(I40&lt;&gt;"-", M40&lt;&gt;"-"), MAX(I40,M40), "-"))</f>
        <v>1</v>
      </c>
      <c r="O40" s="132">
        <v>0.22</v>
      </c>
      <c r="P40" s="133">
        <f>IF(F40&lt;&gt;"", F40, "-")</f>
        <v>11991999</v>
      </c>
      <c r="Q40" s="134">
        <f>IFERROR(ROUND(P40/K40,3), "-")</f>
        <v>0.159</v>
      </c>
      <c r="R40" s="135">
        <f>IF(Q40="-",O40,IF(AND(O40&lt;&gt;"-", Q40&lt;&gt;"-"), MAX(O40,Q40), "-"))</f>
        <v>0.22</v>
      </c>
      <c r="S40" s="133">
        <f>IF(H40="","-",IFERROR(ROUNDDOWN(H40*N40*R40,0), "-"))</f>
        <v>13612568</v>
      </c>
      <c r="T40" s="136"/>
      <c r="U40" s="137">
        <f>IF(H40&lt;&gt;"",H40,"-")</f>
        <v>61875310</v>
      </c>
      <c r="V40" s="138">
        <v>0.3</v>
      </c>
      <c r="W40" s="116">
        <f>IF(G40&lt;&gt;"", G40, "-")</f>
        <v>14191728</v>
      </c>
      <c r="X40" s="116">
        <f>IFERROR( IF((U40*V40)-W40 &lt; 0, 0, ROUNDDOWN((U40*V40)-W40, 0)), "-")</f>
        <v>4370865</v>
      </c>
      <c r="Y40" s="107"/>
      <c r="Z40" s="139">
        <f>IFERROR(ROUNDDOWN((U40*V40) * (Y40/(U40+Y40)), 0), "-")</f>
        <v>0</v>
      </c>
      <c r="AA40" s="116">
        <f>IFERROR(ROUNDDOWN(IF(X40 = "-", Z40, X40), 0), "-")</f>
        <v>4370865</v>
      </c>
      <c r="AB40" s="216"/>
      <c r="AC40" s="217"/>
      <c r="AD40" s="217">
        <v>1235600</v>
      </c>
      <c r="AE40" s="217"/>
      <c r="AF40" s="217"/>
      <c r="AG40" s="217"/>
      <c r="AH40" s="217"/>
      <c r="AI40" s="217"/>
      <c r="AJ40" s="217"/>
    </row>
    <row r="41" spans="1:36" s="8" customFormat="1" ht="24.95" customHeight="1" outlineLevel="1">
      <c r="A41" s="9"/>
      <c r="B41" s="120"/>
      <c r="C41" s="125" t="s">
        <v>191</v>
      </c>
      <c r="D41" s="126">
        <v>26024</v>
      </c>
      <c r="E41" s="80"/>
      <c r="F41" s="81"/>
      <c r="G41" s="81">
        <v>15120000</v>
      </c>
      <c r="H41" s="127">
        <v>10148754</v>
      </c>
      <c r="I41" s="128">
        <f>IF(D41&lt;&gt;"", VLOOKUP(D41,'テーブル（デフレーター）'!$A$3:$C$119,3,TRUE), "-")</f>
        <v>1</v>
      </c>
      <c r="J41" s="129">
        <v>250000</v>
      </c>
      <c r="K41" s="107">
        <v>10897646</v>
      </c>
      <c r="L41" s="130" t="str">
        <f>IF(E41&lt;&gt;"", E41, "-")</f>
        <v>-</v>
      </c>
      <c r="M41" s="130" t="str">
        <f>IFERROR(ROUND(J41/(K41/L41),3), "-")</f>
        <v>-</v>
      </c>
      <c r="N41" s="131">
        <f t="shared" ref="N41:N44" si="1">IF(M41="-",I41,IF(AND(I41&lt;&gt;"-", M41&lt;&gt;"-"), MAX(I41,M41), "-"))</f>
        <v>1</v>
      </c>
      <c r="O41" s="132">
        <v>0.22</v>
      </c>
      <c r="P41" s="133" t="str">
        <f t="shared" ref="P41:P44" si="2">IF(F41&lt;&gt;"", F41, "-")</f>
        <v>-</v>
      </c>
      <c r="Q41" s="134" t="str">
        <f t="shared" ref="Q41:Q44" si="3">IFERROR(ROUND(P41/K41,3), "-")</f>
        <v>-</v>
      </c>
      <c r="R41" s="135">
        <f t="shared" ref="R41:R44" si="4">IF(Q41="-",O41,IF(AND(O41&lt;&gt;"-", Q41&lt;&gt;"-"), MAX(O41,Q41), "-"))</f>
        <v>0.22</v>
      </c>
      <c r="S41" s="133">
        <f t="shared" ref="S41:S44" si="5">IF(H41="","-",IFERROR(ROUNDDOWN(H41*N41*R41,0), "-"))</f>
        <v>2232725</v>
      </c>
      <c r="T41" s="136"/>
      <c r="U41" s="137">
        <f t="shared" ref="U41:U44" si="6">IF(H41&lt;&gt;"",H41,"-")</f>
        <v>10148754</v>
      </c>
      <c r="V41" s="138">
        <v>0.3</v>
      </c>
      <c r="W41" s="116">
        <f t="shared" ref="W41:W44" si="7">IF(G41&lt;&gt;"", G41, "-")</f>
        <v>15120000</v>
      </c>
      <c r="X41" s="116">
        <f t="shared" ref="X41:X44" si="8">IFERROR( IF((U41*V41)-W41 &lt; 0, 0, ROUNDDOWN((U41*V41)-W41, 0)), "-")</f>
        <v>0</v>
      </c>
      <c r="Y41" s="107"/>
      <c r="Z41" s="139">
        <f t="shared" ref="Z41:Z44" si="9">IFERROR(ROUNDDOWN((U41*V41) * (Y41/(U41+Y41)), 0), "-")</f>
        <v>0</v>
      </c>
      <c r="AA41" s="116">
        <f t="shared" ref="AA41:AA44" si="10">IFERROR(ROUNDDOWN(IF(X41 = "-", Z41, X41), 0), "-")</f>
        <v>0</v>
      </c>
      <c r="AB41" s="216"/>
      <c r="AC41" s="217"/>
      <c r="AD41" s="217"/>
      <c r="AE41" s="217"/>
      <c r="AF41" s="217"/>
      <c r="AG41" s="217"/>
      <c r="AH41" s="217"/>
      <c r="AI41" s="217"/>
      <c r="AJ41" s="217"/>
    </row>
    <row r="42" spans="1:36" s="8" customFormat="1" ht="24.95" customHeight="1" outlineLevel="1">
      <c r="A42" s="9"/>
      <c r="B42" s="120"/>
      <c r="C42" s="107"/>
      <c r="D42" s="140"/>
      <c r="E42" s="80"/>
      <c r="F42" s="81"/>
      <c r="G42" s="81"/>
      <c r="H42" s="127"/>
      <c r="I42" s="128" t="str">
        <f>IF(D42&lt;&gt;"", VLOOKUP(D42,'テーブル（デフレーター）'!$A$3:$C$119,3,TRUE), "-")</f>
        <v>-</v>
      </c>
      <c r="J42" s="129">
        <v>250000</v>
      </c>
      <c r="K42" s="107"/>
      <c r="L42" s="130" t="str">
        <f t="shared" si="0"/>
        <v>-</v>
      </c>
      <c r="M42" s="130" t="str">
        <f>IFERROR(ROUND(J42/(K42/L42),3), "-")</f>
        <v>-</v>
      </c>
      <c r="N42" s="131" t="str">
        <f t="shared" si="1"/>
        <v>-</v>
      </c>
      <c r="O42" s="132">
        <v>0.22</v>
      </c>
      <c r="P42" s="133" t="str">
        <f t="shared" si="2"/>
        <v>-</v>
      </c>
      <c r="Q42" s="134" t="str">
        <f t="shared" si="3"/>
        <v>-</v>
      </c>
      <c r="R42" s="135">
        <f t="shared" si="4"/>
        <v>0.22</v>
      </c>
      <c r="S42" s="133" t="str">
        <f t="shared" si="5"/>
        <v>-</v>
      </c>
      <c r="T42" s="136"/>
      <c r="U42" s="137" t="str">
        <f t="shared" si="6"/>
        <v>-</v>
      </c>
      <c r="V42" s="138">
        <v>0.3</v>
      </c>
      <c r="W42" s="116" t="str">
        <f t="shared" si="7"/>
        <v>-</v>
      </c>
      <c r="X42" s="116" t="str">
        <f t="shared" si="8"/>
        <v>-</v>
      </c>
      <c r="Y42" s="107"/>
      <c r="Z42" s="139" t="str">
        <f t="shared" si="9"/>
        <v>-</v>
      </c>
      <c r="AA42" s="116" t="str">
        <f t="shared" si="10"/>
        <v>-</v>
      </c>
      <c r="AB42" s="216"/>
      <c r="AC42" s="217"/>
      <c r="AD42" s="217"/>
      <c r="AE42" s="217"/>
      <c r="AF42" s="217"/>
      <c r="AG42" s="217"/>
      <c r="AH42" s="217"/>
      <c r="AI42" s="217"/>
      <c r="AJ42" s="217"/>
    </row>
    <row r="43" spans="1:36" s="8" customFormat="1" ht="24.95" customHeight="1" outlineLevel="1">
      <c r="A43" s="9"/>
      <c r="B43" s="120"/>
      <c r="C43" s="107"/>
      <c r="D43" s="140"/>
      <c r="E43" s="80"/>
      <c r="F43" s="81"/>
      <c r="G43" s="81"/>
      <c r="H43" s="127"/>
      <c r="I43" s="128" t="str">
        <f>IF(D43&lt;&gt;"", VLOOKUP(D43,'テーブル（デフレーター）'!$A$3:$C$119,3,TRUE), "-")</f>
        <v>-</v>
      </c>
      <c r="J43" s="129">
        <v>250000</v>
      </c>
      <c r="K43" s="107"/>
      <c r="L43" s="130" t="str">
        <f t="shared" si="0"/>
        <v>-</v>
      </c>
      <c r="M43" s="130" t="str">
        <f>IFERROR(ROUND(J43/(K43/L43),3), "-")</f>
        <v>-</v>
      </c>
      <c r="N43" s="131" t="str">
        <f t="shared" si="1"/>
        <v>-</v>
      </c>
      <c r="O43" s="132">
        <v>0.22</v>
      </c>
      <c r="P43" s="133" t="str">
        <f t="shared" si="2"/>
        <v>-</v>
      </c>
      <c r="Q43" s="134" t="str">
        <f t="shared" si="3"/>
        <v>-</v>
      </c>
      <c r="R43" s="135">
        <f t="shared" si="4"/>
        <v>0.22</v>
      </c>
      <c r="S43" s="133" t="str">
        <f t="shared" si="5"/>
        <v>-</v>
      </c>
      <c r="T43" s="136"/>
      <c r="U43" s="137" t="str">
        <f t="shared" si="6"/>
        <v>-</v>
      </c>
      <c r="V43" s="138">
        <v>0.3</v>
      </c>
      <c r="W43" s="116" t="str">
        <f t="shared" si="7"/>
        <v>-</v>
      </c>
      <c r="X43" s="116" t="str">
        <f t="shared" si="8"/>
        <v>-</v>
      </c>
      <c r="Y43" s="107"/>
      <c r="Z43" s="139" t="str">
        <f t="shared" si="9"/>
        <v>-</v>
      </c>
      <c r="AA43" s="116" t="str">
        <f t="shared" si="10"/>
        <v>-</v>
      </c>
      <c r="AB43" s="216"/>
      <c r="AC43" s="217"/>
      <c r="AD43" s="217"/>
      <c r="AE43" s="217"/>
      <c r="AF43" s="217"/>
      <c r="AG43" s="217"/>
      <c r="AH43" s="217"/>
      <c r="AI43" s="217"/>
      <c r="AJ43" s="217"/>
    </row>
    <row r="44" spans="1:36" s="8" customFormat="1" ht="24.95" customHeight="1" outlineLevel="1" thickBot="1">
      <c r="A44" s="9"/>
      <c r="B44" s="120"/>
      <c r="C44" s="107"/>
      <c r="D44" s="140"/>
      <c r="E44" s="82"/>
      <c r="F44" s="83"/>
      <c r="G44" s="83"/>
      <c r="H44" s="127"/>
      <c r="I44" s="128" t="str">
        <f>IF(D44&lt;&gt;"", VLOOKUP(D44,'テーブル（デフレーター）'!$A$3:$C$119,3,TRUE), "-")</f>
        <v>-</v>
      </c>
      <c r="J44" s="129">
        <v>250000</v>
      </c>
      <c r="K44" s="107"/>
      <c r="L44" s="130" t="str">
        <f t="shared" si="0"/>
        <v>-</v>
      </c>
      <c r="M44" s="130" t="str">
        <f>IFERROR(ROUND(J44/(K44/L44),3), "-")</f>
        <v>-</v>
      </c>
      <c r="N44" s="131" t="str">
        <f t="shared" si="1"/>
        <v>-</v>
      </c>
      <c r="O44" s="132">
        <v>0.22</v>
      </c>
      <c r="P44" s="133" t="str">
        <f t="shared" si="2"/>
        <v>-</v>
      </c>
      <c r="Q44" s="134" t="str">
        <f t="shared" si="3"/>
        <v>-</v>
      </c>
      <c r="R44" s="135">
        <f t="shared" si="4"/>
        <v>0.22</v>
      </c>
      <c r="S44" s="133" t="str">
        <f t="shared" si="5"/>
        <v>-</v>
      </c>
      <c r="T44" s="136"/>
      <c r="U44" s="137" t="str">
        <f t="shared" si="6"/>
        <v>-</v>
      </c>
      <c r="V44" s="138">
        <v>0.3</v>
      </c>
      <c r="W44" s="116" t="str">
        <f t="shared" si="7"/>
        <v>-</v>
      </c>
      <c r="X44" s="116" t="str">
        <f t="shared" si="8"/>
        <v>-</v>
      </c>
      <c r="Y44" s="107"/>
      <c r="Z44" s="139" t="str">
        <f t="shared" si="9"/>
        <v>-</v>
      </c>
      <c r="AA44" s="116" t="str">
        <f t="shared" si="10"/>
        <v>-</v>
      </c>
      <c r="AB44" s="216"/>
      <c r="AC44" s="217"/>
      <c r="AD44" s="217"/>
      <c r="AE44" s="217"/>
      <c r="AF44" s="217"/>
      <c r="AG44" s="217"/>
      <c r="AH44" s="217"/>
      <c r="AI44" s="217"/>
      <c r="AJ44" s="217"/>
    </row>
    <row r="45" spans="1:36" ht="24.95" customHeight="1" thickTop="1">
      <c r="A45" s="4"/>
      <c r="B45" s="99"/>
      <c r="C45" s="103" t="s">
        <v>53</v>
      </c>
      <c r="D45" s="141"/>
      <c r="E45" s="142"/>
      <c r="F45" s="142"/>
      <c r="G45" s="142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3">
        <f>SUM(S40:S44)</f>
        <v>15845293</v>
      </c>
      <c r="T45" s="144"/>
      <c r="U45" s="141"/>
      <c r="V45" s="141"/>
      <c r="W45" s="141"/>
      <c r="X45" s="141"/>
      <c r="Y45" s="141"/>
      <c r="Z45" s="141"/>
      <c r="AA45" s="143">
        <f>SUM(AA40:AA44)</f>
        <v>4370865</v>
      </c>
      <c r="AB45" s="211"/>
      <c r="AC45" s="97"/>
      <c r="AD45" s="97"/>
      <c r="AE45" s="97"/>
      <c r="AF45" s="97"/>
      <c r="AG45" s="97"/>
      <c r="AH45" s="97"/>
      <c r="AI45" s="97"/>
      <c r="AJ45" s="97"/>
    </row>
    <row r="46" spans="1:36" ht="24.95" customHeight="1">
      <c r="A46" s="4"/>
      <c r="B46" s="99"/>
      <c r="C46" s="99" t="s">
        <v>54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145"/>
      <c r="S46" s="99"/>
      <c r="T46" s="99"/>
      <c r="U46" s="99"/>
      <c r="V46" s="99"/>
      <c r="W46" s="99"/>
      <c r="X46" s="99"/>
      <c r="Y46" s="99"/>
      <c r="Z46" s="99"/>
      <c r="AA46" s="99"/>
      <c r="AB46" s="211"/>
      <c r="AC46" s="97"/>
      <c r="AD46" s="97"/>
      <c r="AE46" s="97"/>
      <c r="AF46" s="97"/>
      <c r="AG46" s="97"/>
      <c r="AH46" s="97"/>
      <c r="AI46" s="97"/>
      <c r="AJ46" s="97"/>
    </row>
    <row r="47" spans="1:36" ht="24.95" customHeight="1">
      <c r="A47" s="4"/>
      <c r="B47" s="99"/>
      <c r="C47" s="99" t="s">
        <v>189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211"/>
      <c r="AC47" s="97"/>
      <c r="AD47" s="97"/>
      <c r="AE47" s="97"/>
      <c r="AF47" s="97"/>
      <c r="AG47" s="97"/>
      <c r="AH47" s="97"/>
      <c r="AI47" s="97"/>
      <c r="AJ47" s="97"/>
    </row>
    <row r="48" spans="1:36" ht="24.95" customHeight="1">
      <c r="A48" s="4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211"/>
      <c r="AC48" s="97"/>
      <c r="AD48" s="97"/>
      <c r="AE48" s="97"/>
      <c r="AF48" s="97"/>
      <c r="AG48" s="97"/>
      <c r="AH48" s="97"/>
      <c r="AI48" s="97"/>
      <c r="AJ48" s="97"/>
    </row>
    <row r="49" spans="1:36" ht="24.95" customHeight="1">
      <c r="A49" s="4"/>
      <c r="B49" s="99"/>
      <c r="C49" s="99" t="s">
        <v>55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211"/>
      <c r="AC49" s="97"/>
      <c r="AD49" s="97"/>
      <c r="AE49" s="97"/>
      <c r="AF49" s="97"/>
      <c r="AG49" s="97"/>
      <c r="AH49" s="97"/>
      <c r="AI49" s="97"/>
      <c r="AJ49" s="97"/>
    </row>
    <row r="50" spans="1:36" s="6" customFormat="1" ht="24.95" customHeight="1">
      <c r="A50" s="4"/>
      <c r="B50" s="104"/>
      <c r="C50" s="103" t="s">
        <v>53</v>
      </c>
      <c r="D50" s="107">
        <v>12257419</v>
      </c>
      <c r="E50" s="111"/>
      <c r="F50" s="111"/>
      <c r="G50" s="111"/>
      <c r="H50" s="111"/>
      <c r="I50" s="111"/>
      <c r="J50" s="111"/>
      <c r="K50" s="111"/>
      <c r="L50" s="104"/>
      <c r="M50" s="104"/>
      <c r="N50" s="104"/>
      <c r="O50" s="104"/>
      <c r="P50" s="104"/>
      <c r="Q50" s="104"/>
      <c r="R50" s="99"/>
      <c r="S50" s="104"/>
      <c r="T50" s="104"/>
      <c r="U50" s="104"/>
      <c r="V50" s="104"/>
      <c r="W50" s="104"/>
      <c r="X50" s="104"/>
      <c r="Y50" s="104"/>
      <c r="Z50" s="104"/>
      <c r="AA50" s="104"/>
      <c r="AB50" s="214"/>
      <c r="AC50" s="215"/>
      <c r="AD50" s="215"/>
      <c r="AE50" s="215"/>
      <c r="AF50" s="215"/>
      <c r="AG50" s="215"/>
      <c r="AH50" s="215"/>
      <c r="AI50" s="215"/>
      <c r="AJ50" s="215"/>
    </row>
    <row r="51" spans="1:36" ht="24.95" customHeight="1">
      <c r="A51" s="4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211"/>
      <c r="AC51" s="97"/>
      <c r="AD51" s="97"/>
      <c r="AE51" s="97"/>
      <c r="AF51" s="97"/>
      <c r="AG51" s="97"/>
      <c r="AH51" s="97"/>
      <c r="AI51" s="97"/>
      <c r="AJ51" s="97"/>
    </row>
    <row r="52" spans="1:36" ht="24.95" customHeight="1">
      <c r="A52" s="4"/>
      <c r="B52" s="99"/>
      <c r="C52" s="99" t="s">
        <v>56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211"/>
      <c r="AC52" s="97"/>
      <c r="AD52" s="97"/>
      <c r="AE52" s="97"/>
      <c r="AF52" s="97"/>
      <c r="AG52" s="97"/>
      <c r="AH52" s="97"/>
      <c r="AI52" s="97"/>
      <c r="AJ52" s="97"/>
    </row>
    <row r="53" spans="1:36" ht="24.95" customHeight="1">
      <c r="A53" s="4"/>
      <c r="B53" s="99"/>
      <c r="C53" s="103" t="s">
        <v>1</v>
      </c>
      <c r="D53" s="103" t="s">
        <v>2</v>
      </c>
      <c r="E53" s="104"/>
      <c r="F53" s="104"/>
      <c r="G53" s="104"/>
      <c r="H53" s="104"/>
      <c r="I53" s="104"/>
      <c r="J53" s="104"/>
      <c r="K53" s="104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211"/>
      <c r="AC53" s="97"/>
      <c r="AD53" s="97"/>
      <c r="AE53" s="97"/>
      <c r="AF53" s="97"/>
      <c r="AG53" s="97"/>
      <c r="AH53" s="97"/>
      <c r="AI53" s="97"/>
      <c r="AJ53" s="97"/>
    </row>
    <row r="54" spans="1:36" ht="24.95" customHeight="1">
      <c r="A54" s="4"/>
      <c r="B54" s="99"/>
      <c r="C54" s="106" t="s">
        <v>57</v>
      </c>
      <c r="D54" s="116">
        <f>S45</f>
        <v>15845293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211"/>
      <c r="AC54" s="97"/>
      <c r="AD54" s="97"/>
      <c r="AE54" s="97"/>
      <c r="AF54" s="97"/>
      <c r="AG54" s="97"/>
      <c r="AH54" s="97"/>
      <c r="AI54" s="97"/>
      <c r="AJ54" s="97"/>
    </row>
    <row r="55" spans="1:36" ht="24.95" customHeight="1">
      <c r="A55" s="4"/>
      <c r="B55" s="99"/>
      <c r="C55" s="106" t="s">
        <v>58</v>
      </c>
      <c r="D55" s="116">
        <f>AA45</f>
        <v>4370865</v>
      </c>
      <c r="E55" s="99"/>
      <c r="F55" s="99"/>
      <c r="G55" s="146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211"/>
      <c r="AC55" s="97"/>
      <c r="AD55" s="97"/>
      <c r="AE55" s="97"/>
      <c r="AF55" s="97"/>
      <c r="AG55" s="97"/>
      <c r="AH55" s="97"/>
      <c r="AI55" s="97"/>
      <c r="AJ55" s="97"/>
    </row>
    <row r="56" spans="1:36" ht="24.95" customHeight="1">
      <c r="A56" s="4"/>
      <c r="B56" s="99"/>
      <c r="C56" s="106" t="s">
        <v>59</v>
      </c>
      <c r="D56" s="116">
        <f>D50</f>
        <v>12257419</v>
      </c>
      <c r="E56" s="99"/>
      <c r="F56" s="99"/>
      <c r="G56" s="146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211"/>
      <c r="AC56" s="97"/>
      <c r="AD56" s="97"/>
      <c r="AE56" s="97"/>
      <c r="AF56" s="97"/>
      <c r="AG56" s="97"/>
      <c r="AH56" s="97"/>
      <c r="AI56" s="97"/>
      <c r="AJ56" s="97"/>
    </row>
    <row r="57" spans="1:36" ht="24.95" customHeight="1">
      <c r="A57" s="4"/>
      <c r="B57" s="99"/>
      <c r="C57" s="103" t="s">
        <v>53</v>
      </c>
      <c r="D57" s="110">
        <f>SUM(D54:D56)</f>
        <v>32473577</v>
      </c>
      <c r="E57" s="111"/>
      <c r="F57" s="111"/>
      <c r="G57" s="147"/>
      <c r="H57" s="111"/>
      <c r="I57" s="111"/>
      <c r="J57" s="111"/>
      <c r="K57" s="111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211"/>
      <c r="AC57" s="97"/>
      <c r="AD57" s="97"/>
      <c r="AE57" s="97"/>
      <c r="AF57" s="97"/>
      <c r="AG57" s="97"/>
      <c r="AH57" s="97"/>
      <c r="AI57" s="97"/>
      <c r="AJ57" s="97"/>
    </row>
    <row r="58" spans="1:36" ht="24.95" customHeight="1">
      <c r="A58" s="4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211"/>
      <c r="AC58" s="97"/>
      <c r="AD58" s="97"/>
      <c r="AE58" s="97"/>
      <c r="AF58" s="97"/>
      <c r="AG58" s="97"/>
      <c r="AH58" s="97"/>
      <c r="AI58" s="97"/>
      <c r="AJ58" s="97"/>
    </row>
    <row r="59" spans="1:36" s="5" customFormat="1" ht="24.95" customHeight="1">
      <c r="A59" s="4"/>
      <c r="B59" s="101" t="s">
        <v>60</v>
      </c>
      <c r="C59" s="102"/>
      <c r="D59" s="148"/>
      <c r="E59" s="102"/>
      <c r="F59" s="102"/>
      <c r="G59" s="102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212"/>
      <c r="AC59" s="213"/>
      <c r="AD59" s="213"/>
      <c r="AE59" s="213"/>
      <c r="AF59" s="213"/>
      <c r="AG59" s="213"/>
      <c r="AH59" s="213"/>
      <c r="AI59" s="213"/>
      <c r="AJ59" s="213"/>
    </row>
    <row r="60" spans="1:36" ht="24.95" customHeight="1">
      <c r="A60" s="4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211"/>
      <c r="AC60" s="97"/>
      <c r="AD60" s="97"/>
      <c r="AE60" s="97"/>
      <c r="AF60" s="97"/>
      <c r="AG60" s="97"/>
      <c r="AH60" s="97"/>
      <c r="AI60" s="97"/>
      <c r="AJ60" s="97"/>
    </row>
    <row r="61" spans="1:36" ht="24.95" customHeight="1">
      <c r="A61" s="4"/>
      <c r="B61" s="99"/>
      <c r="C61" s="103" t="s">
        <v>1</v>
      </c>
      <c r="D61" s="103" t="s">
        <v>2</v>
      </c>
      <c r="E61" s="149"/>
      <c r="F61" s="103" t="s">
        <v>61</v>
      </c>
      <c r="G61" s="103" t="s">
        <v>32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211"/>
      <c r="AC61" s="97"/>
      <c r="AD61" s="97"/>
      <c r="AE61" s="97"/>
      <c r="AF61" s="97"/>
      <c r="AG61" s="97"/>
      <c r="AH61" s="97"/>
      <c r="AI61" s="97"/>
      <c r="AJ61" s="97"/>
    </row>
    <row r="62" spans="1:36" ht="24.95" customHeight="1">
      <c r="A62" s="4"/>
      <c r="B62" s="99"/>
      <c r="C62" s="106" t="s">
        <v>62</v>
      </c>
      <c r="D62" s="107">
        <v>256982105</v>
      </c>
      <c r="E62" s="150">
        <v>12</v>
      </c>
      <c r="F62" s="150">
        <v>3</v>
      </c>
      <c r="G62" s="150">
        <f>IFERROR(ROUNDDOWN(D62/E62*F62,0), "-")</f>
        <v>64245526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211"/>
      <c r="AC62" s="97"/>
      <c r="AD62" s="97"/>
      <c r="AE62" s="97"/>
      <c r="AF62" s="97"/>
      <c r="AG62" s="97"/>
      <c r="AH62" s="97"/>
      <c r="AI62" s="97"/>
      <c r="AJ62" s="97"/>
    </row>
    <row r="63" spans="1:36" ht="24.95" customHeight="1">
      <c r="A63" s="4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211"/>
      <c r="AC63" s="97"/>
      <c r="AD63" s="97"/>
      <c r="AE63" s="97"/>
      <c r="AF63" s="97"/>
      <c r="AG63" s="97"/>
      <c r="AH63" s="97"/>
      <c r="AI63" s="97"/>
      <c r="AJ63" s="97"/>
    </row>
    <row r="64" spans="1:36" ht="24.95" customHeight="1">
      <c r="A64" s="4"/>
      <c r="B64" s="101" t="s">
        <v>63</v>
      </c>
      <c r="C64" s="113"/>
      <c r="D64" s="148"/>
      <c r="E64" s="113"/>
      <c r="F64" s="113"/>
      <c r="G64" s="113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211"/>
      <c r="AC64" s="97"/>
      <c r="AD64" s="97"/>
      <c r="AE64" s="97"/>
      <c r="AF64" s="97"/>
      <c r="AG64" s="97"/>
      <c r="AH64" s="97"/>
      <c r="AI64" s="97"/>
      <c r="AJ64" s="97"/>
    </row>
    <row r="65" spans="1:36" ht="24.95" customHeight="1">
      <c r="A65" s="4"/>
      <c r="B65" s="99"/>
      <c r="C65" s="99"/>
      <c r="D65" s="108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211"/>
      <c r="AC65" s="97"/>
      <c r="AD65" s="97"/>
      <c r="AE65" s="97"/>
      <c r="AF65" s="97"/>
      <c r="AG65" s="97"/>
      <c r="AH65" s="97"/>
      <c r="AI65" s="97"/>
      <c r="AJ65" s="97"/>
    </row>
    <row r="66" spans="1:36" ht="24.95" customHeight="1">
      <c r="A66" s="4"/>
      <c r="B66" s="99"/>
      <c r="C66" s="103" t="s">
        <v>1</v>
      </c>
      <c r="D66" s="103" t="s">
        <v>2</v>
      </c>
      <c r="E66" s="149"/>
      <c r="F66" s="103" t="s">
        <v>61</v>
      </c>
      <c r="G66" s="103" t="s">
        <v>32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211"/>
      <c r="AC66" s="97"/>
      <c r="AD66" s="97"/>
      <c r="AE66" s="97"/>
      <c r="AF66" s="97"/>
      <c r="AG66" s="97"/>
      <c r="AH66" s="97"/>
      <c r="AI66" s="97"/>
      <c r="AJ66" s="97"/>
    </row>
    <row r="67" spans="1:36" ht="24.95" customHeight="1">
      <c r="A67" s="4"/>
      <c r="B67" s="99"/>
      <c r="C67" s="106" t="s">
        <v>62</v>
      </c>
      <c r="D67" s="116">
        <f>IF(D62="","-", IF((D57 + G62) &gt; D62, "-", D62))</f>
        <v>256982105</v>
      </c>
      <c r="E67" s="151">
        <v>12</v>
      </c>
      <c r="F67" s="151">
        <v>12</v>
      </c>
      <c r="G67" s="150">
        <f>IF(D67&lt;&gt;"-", D67/E67*F67, "-")</f>
        <v>256982105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211"/>
      <c r="AC67" s="97"/>
      <c r="AD67" s="97"/>
      <c r="AE67" s="97"/>
      <c r="AF67" s="97"/>
      <c r="AG67" s="97"/>
      <c r="AH67" s="97"/>
      <c r="AI67" s="97"/>
      <c r="AJ67" s="97"/>
    </row>
    <row r="68" spans="1:36" ht="24.95" customHeight="1">
      <c r="A68" s="4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211"/>
      <c r="AC68" s="97"/>
      <c r="AD68" s="97"/>
      <c r="AE68" s="97"/>
      <c r="AF68" s="97"/>
      <c r="AG68" s="97"/>
      <c r="AH68" s="97"/>
      <c r="AI68" s="97"/>
      <c r="AJ68" s="97"/>
    </row>
    <row r="69" spans="1:36" s="5" customFormat="1" ht="24.95" customHeight="1">
      <c r="A69" s="4"/>
      <c r="B69" s="101" t="s">
        <v>64</v>
      </c>
      <c r="C69" s="102"/>
      <c r="D69" s="102"/>
      <c r="E69" s="102"/>
      <c r="F69" s="102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212"/>
      <c r="AC69" s="213"/>
      <c r="AD69" s="213"/>
      <c r="AE69" s="213"/>
      <c r="AF69" s="213"/>
      <c r="AG69" s="213"/>
      <c r="AH69" s="213"/>
      <c r="AI69" s="213"/>
      <c r="AJ69" s="213"/>
    </row>
    <row r="70" spans="1:36" ht="24.95" customHeight="1">
      <c r="A70" s="4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211"/>
      <c r="AC70" s="97"/>
      <c r="AD70" s="97"/>
      <c r="AE70" s="97"/>
      <c r="AF70" s="97"/>
      <c r="AG70" s="97"/>
      <c r="AH70" s="97"/>
      <c r="AI70" s="97"/>
      <c r="AJ70" s="97"/>
    </row>
    <row r="71" spans="1:36" ht="24.95" customHeight="1">
      <c r="A71" s="4"/>
      <c r="B71" s="99"/>
      <c r="C71" s="103" t="s">
        <v>1</v>
      </c>
      <c r="D71" s="103" t="s">
        <v>2</v>
      </c>
      <c r="E71" s="189" t="s">
        <v>65</v>
      </c>
      <c r="F71" s="191" t="s">
        <v>66</v>
      </c>
      <c r="G71" s="111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211"/>
      <c r="AC71" s="97"/>
      <c r="AD71" s="97"/>
      <c r="AE71" s="97"/>
      <c r="AF71" s="97"/>
      <c r="AG71" s="97"/>
      <c r="AH71" s="97"/>
      <c r="AI71" s="97"/>
      <c r="AJ71" s="97"/>
    </row>
    <row r="72" spans="1:36" ht="24.95" customHeight="1">
      <c r="A72" s="4"/>
      <c r="B72" s="99"/>
      <c r="C72" s="106" t="s">
        <v>67</v>
      </c>
      <c r="D72" s="116">
        <f>D11</f>
        <v>158067047</v>
      </c>
      <c r="E72" s="190"/>
      <c r="F72" s="192"/>
      <c r="G72" s="152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211"/>
      <c r="AC72" s="97"/>
      <c r="AD72" s="97"/>
      <c r="AE72" s="97"/>
      <c r="AF72" s="97"/>
      <c r="AG72" s="97"/>
      <c r="AH72" s="97"/>
      <c r="AI72" s="97"/>
      <c r="AJ72" s="97"/>
    </row>
    <row r="73" spans="1:36" ht="24.95" customHeight="1">
      <c r="A73" s="4"/>
      <c r="B73" s="99"/>
      <c r="C73" s="153" t="s">
        <v>68</v>
      </c>
      <c r="D73" s="116">
        <f>D32</f>
        <v>0</v>
      </c>
      <c r="E73" s="194">
        <f>IF(OR(D67="-", F77="適用しない"), D73 + IF(D74="", 0, D74) + IF(D75="", 0, D75), D32 + G67)</f>
        <v>256982105</v>
      </c>
      <c r="F73" s="192"/>
      <c r="G73" s="97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211"/>
      <c r="AC73" s="97"/>
      <c r="AD73" s="97"/>
      <c r="AE73" s="97"/>
      <c r="AF73" s="97"/>
      <c r="AG73" s="97"/>
      <c r="AH73" s="97"/>
      <c r="AI73" s="97"/>
      <c r="AJ73" s="97"/>
    </row>
    <row r="74" spans="1:36" ht="24.95" customHeight="1">
      <c r="A74" s="4"/>
      <c r="B74" s="99"/>
      <c r="C74" s="106" t="s">
        <v>69</v>
      </c>
      <c r="D74" s="154">
        <f>IF(OR(D67="-", F77="適用しない"), D57, 0)</f>
        <v>0</v>
      </c>
      <c r="E74" s="195"/>
      <c r="F74" s="192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211"/>
      <c r="AC74" s="97"/>
      <c r="AD74" s="97"/>
      <c r="AE74" s="97"/>
      <c r="AF74" s="97"/>
      <c r="AG74" s="97"/>
      <c r="AH74" s="97"/>
      <c r="AI74" s="97"/>
      <c r="AJ74" s="97"/>
    </row>
    <row r="75" spans="1:36" ht="24.95" customHeight="1">
      <c r="A75" s="4"/>
      <c r="B75" s="99"/>
      <c r="C75" s="106" t="s">
        <v>70</v>
      </c>
      <c r="D75" s="154">
        <f>IF(OR(D67="-", F77="適用しない"), G62, 0)</f>
        <v>0</v>
      </c>
      <c r="E75" s="195"/>
      <c r="F75" s="192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211"/>
      <c r="AC75" s="97"/>
      <c r="AD75" s="97"/>
      <c r="AE75" s="97"/>
      <c r="AF75" s="97"/>
      <c r="AG75" s="97"/>
      <c r="AH75" s="97"/>
      <c r="AI75" s="97"/>
      <c r="AJ75" s="97"/>
    </row>
    <row r="76" spans="1:36" ht="24.95" customHeight="1">
      <c r="A76" s="4"/>
      <c r="B76" s="99"/>
      <c r="C76" s="106" t="s">
        <v>71</v>
      </c>
      <c r="D76" s="116">
        <f>IF(OR(D67="-", F77="適用しない"),"",G67)</f>
        <v>256982105</v>
      </c>
      <c r="E76" s="196"/>
      <c r="F76" s="193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211"/>
      <c r="AC76" s="97"/>
      <c r="AD76" s="97"/>
      <c r="AE76" s="97"/>
      <c r="AF76" s="97"/>
      <c r="AG76" s="97"/>
      <c r="AH76" s="97"/>
      <c r="AI76" s="97"/>
      <c r="AJ76" s="97"/>
    </row>
    <row r="77" spans="1:36" ht="24.95" customHeight="1">
      <c r="A77" s="4"/>
      <c r="B77" s="99"/>
      <c r="C77" s="103" t="s">
        <v>53</v>
      </c>
      <c r="D77" s="110">
        <f>ROUNDDOWN(D72 - E73, -4)</f>
        <v>-98910000</v>
      </c>
      <c r="E77" s="155"/>
      <c r="F77" s="103" t="s">
        <v>182</v>
      </c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211"/>
      <c r="AC77" s="97"/>
      <c r="AD77" s="97"/>
      <c r="AE77" s="97"/>
      <c r="AF77" s="97"/>
      <c r="AG77" s="97"/>
      <c r="AH77" s="97"/>
      <c r="AI77" s="97"/>
      <c r="AJ77" s="97"/>
    </row>
    <row r="78" spans="1:36" ht="24.95" customHeight="1">
      <c r="A78" s="4"/>
      <c r="B78" s="99"/>
      <c r="C78" s="104"/>
      <c r="D78" s="156"/>
      <c r="E78" s="157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211"/>
      <c r="AC78" s="97"/>
      <c r="AD78" s="97"/>
      <c r="AE78" s="97"/>
      <c r="AF78" s="97"/>
      <c r="AG78" s="97"/>
      <c r="AH78" s="97"/>
      <c r="AI78" s="97"/>
      <c r="AJ78" s="97"/>
    </row>
    <row r="79" spans="1:36" ht="24.95" customHeight="1">
      <c r="A79" s="4"/>
      <c r="B79" s="101" t="s">
        <v>72</v>
      </c>
      <c r="C79" s="158"/>
      <c r="D79" s="159"/>
      <c r="E79" s="157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211"/>
      <c r="AC79" s="97"/>
      <c r="AD79" s="97"/>
      <c r="AE79" s="97"/>
      <c r="AF79" s="97"/>
      <c r="AG79" s="97"/>
      <c r="AH79" s="97"/>
      <c r="AI79" s="97"/>
      <c r="AJ79" s="97"/>
    </row>
    <row r="80" spans="1:36" ht="24.95" customHeight="1">
      <c r="A80" s="4"/>
      <c r="B80" s="99"/>
      <c r="C80" s="104"/>
      <c r="D80" s="156"/>
      <c r="E80" s="157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211"/>
      <c r="AC80" s="97"/>
      <c r="AD80" s="97"/>
      <c r="AE80" s="97"/>
      <c r="AF80" s="97"/>
      <c r="AG80" s="97"/>
      <c r="AH80" s="97"/>
      <c r="AI80" s="97"/>
      <c r="AJ80" s="97"/>
    </row>
    <row r="81" spans="1:36" ht="24.95" customHeight="1">
      <c r="A81" s="4"/>
      <c r="B81" s="99"/>
      <c r="C81" s="103" t="s">
        <v>73</v>
      </c>
      <c r="D81" s="160" t="s">
        <v>74</v>
      </c>
      <c r="E81" s="157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211"/>
      <c r="AC81" s="97"/>
      <c r="AD81" s="97"/>
      <c r="AE81" s="97"/>
      <c r="AF81" s="97"/>
      <c r="AG81" s="97"/>
      <c r="AH81" s="97"/>
      <c r="AI81" s="97"/>
      <c r="AJ81" s="97"/>
    </row>
    <row r="82" spans="1:36" ht="24.95" customHeight="1">
      <c r="A82" s="4"/>
      <c r="B82" s="99"/>
      <c r="C82" s="161" t="s">
        <v>75</v>
      </c>
      <c r="D82" s="116">
        <f>D77</f>
        <v>-98910000</v>
      </c>
      <c r="E82" s="157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211"/>
      <c r="AC82" s="97"/>
      <c r="AD82" s="97"/>
      <c r="AE82" s="97"/>
      <c r="AF82" s="97"/>
      <c r="AG82" s="97"/>
      <c r="AH82" s="97"/>
      <c r="AI82" s="97"/>
      <c r="AJ82" s="97"/>
    </row>
    <row r="83" spans="1:36" ht="24.95" customHeight="1">
      <c r="A83" s="4"/>
      <c r="B83" s="99"/>
      <c r="C83" s="161" t="s">
        <v>76</v>
      </c>
      <c r="D83" s="107"/>
      <c r="E83" s="157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211"/>
      <c r="AC83" s="97"/>
      <c r="AD83" s="97"/>
      <c r="AE83" s="97"/>
      <c r="AF83" s="97"/>
      <c r="AG83" s="97"/>
      <c r="AH83" s="97"/>
      <c r="AI83" s="97"/>
      <c r="AJ83" s="97"/>
    </row>
    <row r="84" spans="1:36" ht="24.95" customHeight="1">
      <c r="A84" s="4"/>
      <c r="B84" s="99"/>
      <c r="C84" s="103" t="s">
        <v>77</v>
      </c>
      <c r="D84" s="110">
        <f>ROUNDDOWN(D82-D83,-4)</f>
        <v>-98910000</v>
      </c>
      <c r="E84" s="157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211"/>
      <c r="AC84" s="97"/>
      <c r="AD84" s="97"/>
      <c r="AE84" s="97"/>
      <c r="AF84" s="97"/>
      <c r="AG84" s="97"/>
      <c r="AH84" s="97"/>
      <c r="AI84" s="97"/>
      <c r="AJ84" s="97"/>
    </row>
    <row r="85" spans="1:36" ht="24.95" customHeight="1" thickBot="1">
      <c r="A85" s="10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218"/>
      <c r="AC85" s="97"/>
      <c r="AD85" s="97"/>
      <c r="AE85" s="97"/>
      <c r="AF85" s="97"/>
      <c r="AG85" s="97"/>
      <c r="AH85" s="97"/>
      <c r="AI85" s="97"/>
      <c r="AJ85" s="97"/>
    </row>
  </sheetData>
  <mergeCells count="27">
    <mergeCell ref="E71:E72"/>
    <mergeCell ref="F71:F76"/>
    <mergeCell ref="E73:E76"/>
    <mergeCell ref="I38:I39"/>
    <mergeCell ref="J38:M38"/>
    <mergeCell ref="Z38:Z39"/>
    <mergeCell ref="N38:N39"/>
    <mergeCell ref="O38:O39"/>
    <mergeCell ref="P38:Q38"/>
    <mergeCell ref="R38:R39"/>
    <mergeCell ref="U37:U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</mergeCells>
  <phoneticPr fontId="4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8"/>
  <sheetViews>
    <sheetView showGridLines="0" topLeftCell="C52" zoomScale="80" zoomScaleNormal="80" workbookViewId="0">
      <selection activeCell="M72" sqref="M72"/>
    </sheetView>
  </sheetViews>
  <sheetFormatPr defaultColWidth="9.140625" defaultRowHeight="14.1" customHeight="1"/>
  <cols>
    <col min="1" max="1" width="1.28515625" style="13" customWidth="1"/>
    <col min="2" max="2" width="4.140625" style="13" customWidth="1"/>
    <col min="3" max="3" width="3.140625" style="13" customWidth="1"/>
    <col min="4" max="4" width="37.28515625" style="13" customWidth="1"/>
    <col min="5" max="5" width="34.7109375" style="13" bestFit="1" customWidth="1"/>
    <col min="6" max="6" width="13.7109375" style="13" bestFit="1" customWidth="1"/>
    <col min="7" max="7" width="40.7109375" style="13" customWidth="1"/>
    <col min="8" max="10" width="17.140625" style="13" customWidth="1"/>
    <col min="11" max="11" width="5.5703125" style="13" customWidth="1"/>
    <col min="12" max="12" width="11.5703125" style="13" bestFit="1" customWidth="1"/>
    <col min="13" max="14" width="17.140625" style="13" customWidth="1"/>
    <col min="15" max="15" width="1.85546875" style="13" customWidth="1"/>
    <col min="16" max="16384" width="9.140625" style="13"/>
  </cols>
  <sheetData>
    <row r="1" spans="1:14" ht="18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12" t="s">
        <v>78</v>
      </c>
    </row>
    <row r="2" spans="1:14" s="14" customFormat="1" ht="18" customHeight="1">
      <c r="A2" s="199" t="s">
        <v>79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s="14" customFormat="1" ht="6.75" customHeight="1">
      <c r="A3" s="15"/>
      <c r="F3" s="15"/>
      <c r="G3" s="15"/>
      <c r="H3" s="15"/>
      <c r="I3" s="15"/>
      <c r="J3" s="15"/>
      <c r="L3" s="16"/>
      <c r="M3" s="16"/>
    </row>
    <row r="4" spans="1:14" s="14" customFormat="1" ht="18.75" customHeight="1">
      <c r="A4" s="15"/>
      <c r="B4" s="200" t="s">
        <v>192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s="14" customFormat="1" ht="15.75">
      <c r="A5" s="15"/>
      <c r="B5" s="17"/>
      <c r="C5" s="17"/>
      <c r="D5" s="18"/>
      <c r="E5" s="17"/>
      <c r="F5" s="17"/>
      <c r="G5" s="15"/>
      <c r="H5" s="15"/>
      <c r="I5" s="15"/>
      <c r="J5" s="19" t="s">
        <v>80</v>
      </c>
      <c r="K5" s="20"/>
      <c r="L5" s="201" t="s">
        <v>81</v>
      </c>
      <c r="M5" s="201"/>
      <c r="N5" s="201"/>
    </row>
    <row r="6" spans="1:14" s="14" customFormat="1" ht="31.5">
      <c r="A6" s="21"/>
      <c r="B6" s="202" t="s">
        <v>82</v>
      </c>
      <c r="C6" s="203"/>
      <c r="D6" s="204"/>
      <c r="E6" s="62" t="s">
        <v>83</v>
      </c>
      <c r="F6" s="62" t="s">
        <v>84</v>
      </c>
      <c r="G6" s="62" t="s">
        <v>85</v>
      </c>
      <c r="H6" s="62" t="s">
        <v>86</v>
      </c>
      <c r="I6" s="62" t="s">
        <v>87</v>
      </c>
      <c r="J6" s="63" t="s">
        <v>88</v>
      </c>
      <c r="K6" s="23"/>
      <c r="L6" s="63" t="s">
        <v>89</v>
      </c>
      <c r="M6" s="84" t="s">
        <v>181</v>
      </c>
      <c r="N6" s="94" t="s">
        <v>176</v>
      </c>
    </row>
    <row r="7" spans="1:14" s="14" customFormat="1" ht="15.75">
      <c r="A7" s="21"/>
      <c r="B7" s="205" t="s">
        <v>90</v>
      </c>
      <c r="C7" s="206"/>
      <c r="D7" s="206"/>
      <c r="E7" s="206"/>
      <c r="F7" s="206"/>
      <c r="G7" s="206"/>
      <c r="H7" s="24"/>
      <c r="I7" s="24"/>
      <c r="J7" s="25"/>
      <c r="K7" s="26"/>
      <c r="L7" s="20"/>
      <c r="M7" s="20"/>
    </row>
    <row r="8" spans="1:14" s="14" customFormat="1" ht="16.5" thickBot="1">
      <c r="A8" s="21"/>
      <c r="B8" s="205" t="s">
        <v>91</v>
      </c>
      <c r="C8" s="206"/>
      <c r="D8" s="206"/>
      <c r="E8" s="206"/>
      <c r="F8" s="206"/>
      <c r="G8" s="206"/>
      <c r="H8" s="24"/>
      <c r="I8" s="24"/>
      <c r="J8" s="25"/>
      <c r="K8" s="20"/>
      <c r="L8" s="20"/>
      <c r="M8" s="20"/>
    </row>
    <row r="9" spans="1:14" s="14" customFormat="1" ht="16.5" thickTop="1">
      <c r="A9" s="21"/>
      <c r="B9" s="27"/>
      <c r="C9" s="28" t="s">
        <v>92</v>
      </c>
      <c r="D9" s="29"/>
      <c r="E9" s="30"/>
      <c r="F9" s="47"/>
      <c r="G9" s="31"/>
      <c r="H9" s="64">
        <v>94453549</v>
      </c>
      <c r="I9" s="64"/>
      <c r="J9" s="89">
        <v>94453549</v>
      </c>
      <c r="K9" s="20"/>
      <c r="L9" s="65" t="s">
        <v>197</v>
      </c>
      <c r="M9" s="86" t="str">
        <f>IF(L9="○",J9,"")</f>
        <v/>
      </c>
      <c r="N9" s="66" t="str">
        <f>IF(L9="△",J9,"")</f>
        <v/>
      </c>
    </row>
    <row r="10" spans="1:14" s="14" customFormat="1" ht="15.75">
      <c r="A10" s="21"/>
      <c r="B10" s="26"/>
      <c r="C10" s="32" t="s">
        <v>93</v>
      </c>
      <c r="D10" s="33"/>
      <c r="E10" s="34"/>
      <c r="F10" s="47"/>
      <c r="G10" s="34"/>
      <c r="H10" s="70"/>
      <c r="I10" s="70"/>
      <c r="J10" s="90"/>
      <c r="K10" s="20"/>
      <c r="L10" s="76"/>
      <c r="M10" s="87" t="str">
        <f t="shared" ref="M10:M31" si="0">IF(L10="○",J10,"")</f>
        <v/>
      </c>
      <c r="N10" s="77" t="str">
        <f>IF(L10="△",J10,"")</f>
        <v/>
      </c>
    </row>
    <row r="11" spans="1:14" s="14" customFormat="1" ht="15.75">
      <c r="A11" s="21"/>
      <c r="B11" s="26"/>
      <c r="C11" s="32" t="s">
        <v>94</v>
      </c>
      <c r="D11" s="33"/>
      <c r="E11" s="34"/>
      <c r="F11" s="47">
        <v>2017</v>
      </c>
      <c r="G11" s="34" t="s">
        <v>199</v>
      </c>
      <c r="H11" s="70">
        <v>44170261</v>
      </c>
      <c r="I11" s="70"/>
      <c r="J11" s="90">
        <v>44170261</v>
      </c>
      <c r="K11" s="20"/>
      <c r="L11" s="76" t="s">
        <v>193</v>
      </c>
      <c r="M11" s="87">
        <f t="shared" si="0"/>
        <v>44170261</v>
      </c>
      <c r="N11" s="77" t="str">
        <f t="shared" ref="N11:N31" si="1">IF(L11="△",J11,"")</f>
        <v/>
      </c>
    </row>
    <row r="12" spans="1:14" s="14" customFormat="1" ht="15.75">
      <c r="A12" s="21"/>
      <c r="B12" s="26"/>
      <c r="C12" s="32" t="s">
        <v>95</v>
      </c>
      <c r="D12" s="33"/>
      <c r="E12" s="34"/>
      <c r="F12" s="47"/>
      <c r="G12" s="34"/>
      <c r="H12" s="70"/>
      <c r="I12" s="70"/>
      <c r="J12" s="90"/>
      <c r="K12" s="20"/>
      <c r="L12" s="76"/>
      <c r="M12" s="87" t="str">
        <f t="shared" si="0"/>
        <v/>
      </c>
      <c r="N12" s="77" t="str">
        <f t="shared" si="1"/>
        <v/>
      </c>
    </row>
    <row r="13" spans="1:14" s="14" customFormat="1" ht="15.75">
      <c r="A13" s="21"/>
      <c r="B13" s="26"/>
      <c r="C13" s="32" t="s">
        <v>96</v>
      </c>
      <c r="D13" s="33"/>
      <c r="E13" s="34"/>
      <c r="F13" s="47"/>
      <c r="G13" s="34"/>
      <c r="H13" s="70"/>
      <c r="I13" s="70"/>
      <c r="J13" s="90"/>
      <c r="K13" s="20"/>
      <c r="L13" s="76"/>
      <c r="M13" s="87" t="str">
        <f t="shared" si="0"/>
        <v/>
      </c>
      <c r="N13" s="77" t="str">
        <f>IF(L13="△",J13,"")</f>
        <v/>
      </c>
    </row>
    <row r="14" spans="1:14" s="14" customFormat="1" ht="15.75">
      <c r="A14" s="21"/>
      <c r="B14" s="26"/>
      <c r="C14" s="32" t="s">
        <v>97</v>
      </c>
      <c r="D14" s="33"/>
      <c r="E14" s="34"/>
      <c r="F14" s="47"/>
      <c r="G14" s="34"/>
      <c r="H14" s="70"/>
      <c r="I14" s="70"/>
      <c r="J14" s="90"/>
      <c r="K14" s="20"/>
      <c r="L14" s="76"/>
      <c r="M14" s="87" t="str">
        <f t="shared" si="0"/>
        <v/>
      </c>
      <c r="N14" s="77" t="str">
        <f t="shared" si="1"/>
        <v/>
      </c>
    </row>
    <row r="15" spans="1:14" s="14" customFormat="1" ht="15.75">
      <c r="A15" s="21"/>
      <c r="B15" s="26"/>
      <c r="C15" s="32" t="s">
        <v>98</v>
      </c>
      <c r="D15" s="33"/>
      <c r="E15" s="34"/>
      <c r="F15" s="47"/>
      <c r="G15" s="34"/>
      <c r="H15" s="70"/>
      <c r="I15" s="70"/>
      <c r="J15" s="90"/>
      <c r="K15" s="20"/>
      <c r="L15" s="76"/>
      <c r="M15" s="87" t="str">
        <f t="shared" si="0"/>
        <v/>
      </c>
      <c r="N15" s="77" t="str">
        <f t="shared" si="1"/>
        <v/>
      </c>
    </row>
    <row r="16" spans="1:14" s="14" customFormat="1" ht="15.75">
      <c r="A16" s="21"/>
      <c r="B16" s="26"/>
      <c r="C16" s="32" t="s">
        <v>99</v>
      </c>
      <c r="D16" s="33"/>
      <c r="E16" s="34"/>
      <c r="F16" s="47"/>
      <c r="G16" s="34"/>
      <c r="H16" s="70"/>
      <c r="I16" s="70"/>
      <c r="J16" s="90"/>
      <c r="K16" s="20"/>
      <c r="L16" s="76" t="s">
        <v>193</v>
      </c>
      <c r="M16" s="87">
        <f t="shared" si="0"/>
        <v>0</v>
      </c>
      <c r="N16" s="77" t="str">
        <f t="shared" si="1"/>
        <v/>
      </c>
    </row>
    <row r="17" spans="1:14" s="14" customFormat="1" ht="15.75">
      <c r="A17" s="21"/>
      <c r="B17" s="26"/>
      <c r="C17" s="32" t="s">
        <v>100</v>
      </c>
      <c r="D17" s="33"/>
      <c r="E17" s="34"/>
      <c r="F17" s="47"/>
      <c r="G17" s="34"/>
      <c r="H17" s="70"/>
      <c r="I17" s="70"/>
      <c r="J17" s="90"/>
      <c r="K17" s="20"/>
      <c r="L17" s="76"/>
      <c r="M17" s="87" t="str">
        <f t="shared" si="0"/>
        <v/>
      </c>
      <c r="N17" s="77" t="str">
        <f t="shared" si="1"/>
        <v/>
      </c>
    </row>
    <row r="18" spans="1:14" s="14" customFormat="1" ht="15.75">
      <c r="A18" s="21"/>
      <c r="B18" s="26"/>
      <c r="C18" s="32" t="s">
        <v>101</v>
      </c>
      <c r="D18" s="33"/>
      <c r="E18" s="34"/>
      <c r="F18" s="47"/>
      <c r="G18" s="34"/>
      <c r="H18" s="70"/>
      <c r="I18" s="70"/>
      <c r="J18" s="90"/>
      <c r="K18" s="20"/>
      <c r="L18" s="76"/>
      <c r="M18" s="87" t="str">
        <f t="shared" si="0"/>
        <v/>
      </c>
      <c r="N18" s="77" t="str">
        <f t="shared" si="1"/>
        <v/>
      </c>
    </row>
    <row r="19" spans="1:14" s="14" customFormat="1" ht="15.75">
      <c r="A19" s="21"/>
      <c r="B19" s="26"/>
      <c r="C19" s="32" t="s">
        <v>102</v>
      </c>
      <c r="D19" s="33"/>
      <c r="E19" s="34"/>
      <c r="F19" s="47"/>
      <c r="G19" s="34"/>
      <c r="H19" s="70"/>
      <c r="I19" s="70"/>
      <c r="J19" s="90"/>
      <c r="K19" s="20"/>
      <c r="L19" s="76"/>
      <c r="M19" s="87" t="str">
        <f t="shared" si="0"/>
        <v/>
      </c>
      <c r="N19" s="77" t="str">
        <f t="shared" si="1"/>
        <v/>
      </c>
    </row>
    <row r="20" spans="1:14" s="14" customFormat="1" ht="15.75">
      <c r="A20" s="21"/>
      <c r="B20" s="26"/>
      <c r="C20" s="32" t="s">
        <v>103</v>
      </c>
      <c r="D20" s="33"/>
      <c r="E20" s="34"/>
      <c r="F20" s="47"/>
      <c r="G20" s="34"/>
      <c r="H20" s="70"/>
      <c r="I20" s="70"/>
      <c r="J20" s="90"/>
      <c r="K20" s="20"/>
      <c r="L20" s="76" t="s">
        <v>193</v>
      </c>
      <c r="M20" s="87">
        <f t="shared" si="0"/>
        <v>0</v>
      </c>
      <c r="N20" s="77" t="str">
        <f t="shared" si="1"/>
        <v/>
      </c>
    </row>
    <row r="21" spans="1:14" s="14" customFormat="1" ht="15.75">
      <c r="A21" s="21"/>
      <c r="B21" s="26"/>
      <c r="C21" s="32" t="s">
        <v>104</v>
      </c>
      <c r="D21" s="33"/>
      <c r="E21" s="34"/>
      <c r="F21" s="47"/>
      <c r="G21" s="34"/>
      <c r="H21" s="70"/>
      <c r="I21" s="70"/>
      <c r="J21" s="90"/>
      <c r="K21" s="20"/>
      <c r="L21" s="76" t="s">
        <v>193</v>
      </c>
      <c r="M21" s="87">
        <f t="shared" si="0"/>
        <v>0</v>
      </c>
      <c r="N21" s="77" t="str">
        <f t="shared" si="1"/>
        <v/>
      </c>
    </row>
    <row r="22" spans="1:14" s="14" customFormat="1" ht="15.75">
      <c r="A22" s="21"/>
      <c r="B22" s="26"/>
      <c r="C22" s="32" t="s">
        <v>105</v>
      </c>
      <c r="D22" s="33"/>
      <c r="E22" s="34" t="s">
        <v>196</v>
      </c>
      <c r="F22" s="47">
        <v>2017</v>
      </c>
      <c r="G22" s="34" t="s">
        <v>198</v>
      </c>
      <c r="H22" s="70">
        <v>15040882</v>
      </c>
      <c r="I22" s="70"/>
      <c r="J22" s="90">
        <v>15040882</v>
      </c>
      <c r="K22" s="20"/>
      <c r="L22" s="76" t="s">
        <v>193</v>
      </c>
      <c r="M22" s="87">
        <f t="shared" si="0"/>
        <v>15040882</v>
      </c>
      <c r="N22" s="77" t="str">
        <f t="shared" si="1"/>
        <v/>
      </c>
    </row>
    <row r="23" spans="1:14" s="14" customFormat="1" ht="15.75">
      <c r="A23" s="21"/>
      <c r="B23" s="26"/>
      <c r="C23" s="32"/>
      <c r="D23" s="33"/>
      <c r="E23" s="34" t="s">
        <v>195</v>
      </c>
      <c r="F23" s="47">
        <v>2017</v>
      </c>
      <c r="G23" s="34" t="s">
        <v>198</v>
      </c>
      <c r="H23" s="70">
        <v>2258592</v>
      </c>
      <c r="I23" s="70"/>
      <c r="J23" s="90">
        <v>2258592</v>
      </c>
      <c r="K23" s="20"/>
      <c r="L23" s="76" t="s">
        <v>193</v>
      </c>
      <c r="M23" s="87">
        <f t="shared" si="0"/>
        <v>2258592</v>
      </c>
      <c r="N23" s="77" t="str">
        <f t="shared" si="1"/>
        <v/>
      </c>
    </row>
    <row r="24" spans="1:14" s="14" customFormat="1" ht="15.75">
      <c r="A24" s="21"/>
      <c r="B24" s="26"/>
      <c r="C24" s="32" t="s">
        <v>106</v>
      </c>
      <c r="D24" s="33"/>
      <c r="E24" s="34"/>
      <c r="F24" s="47"/>
      <c r="G24" s="34"/>
      <c r="H24" s="70">
        <v>290050</v>
      </c>
      <c r="I24" s="70"/>
      <c r="J24" s="90">
        <v>290050</v>
      </c>
      <c r="K24" s="20"/>
      <c r="L24" s="76" t="s">
        <v>197</v>
      </c>
      <c r="M24" s="87" t="str">
        <f t="shared" si="0"/>
        <v/>
      </c>
      <c r="N24" s="77" t="str">
        <f t="shared" si="1"/>
        <v/>
      </c>
    </row>
    <row r="25" spans="1:14" s="14" customFormat="1" ht="15.75">
      <c r="A25" s="21"/>
      <c r="B25" s="26"/>
      <c r="C25" s="32" t="s">
        <v>107</v>
      </c>
      <c r="D25" s="33"/>
      <c r="E25" s="34"/>
      <c r="F25" s="47"/>
      <c r="G25" s="34"/>
      <c r="H25" s="70">
        <v>121139</v>
      </c>
      <c r="I25" s="70"/>
      <c r="J25" s="90">
        <v>121139</v>
      </c>
      <c r="K25" s="20"/>
      <c r="L25" s="76" t="s">
        <v>197</v>
      </c>
      <c r="M25" s="87" t="str">
        <f t="shared" si="0"/>
        <v/>
      </c>
      <c r="N25" s="77" t="str">
        <f t="shared" si="1"/>
        <v/>
      </c>
    </row>
    <row r="26" spans="1:14" s="14" customFormat="1" ht="15.75">
      <c r="A26" s="21"/>
      <c r="B26" s="26"/>
      <c r="C26" s="32" t="s">
        <v>108</v>
      </c>
      <c r="D26" s="33"/>
      <c r="E26" s="34"/>
      <c r="F26" s="47"/>
      <c r="G26" s="34"/>
      <c r="H26" s="70"/>
      <c r="I26" s="70"/>
      <c r="J26" s="90"/>
      <c r="K26" s="20"/>
      <c r="L26" s="76"/>
      <c r="M26" s="87" t="str">
        <f t="shared" si="0"/>
        <v/>
      </c>
      <c r="N26" s="77" t="str">
        <f t="shared" si="1"/>
        <v/>
      </c>
    </row>
    <row r="27" spans="1:14" s="14" customFormat="1" ht="15.75">
      <c r="A27" s="21"/>
      <c r="B27" s="26"/>
      <c r="C27" s="32" t="s">
        <v>109</v>
      </c>
      <c r="D27" s="33"/>
      <c r="E27" s="34"/>
      <c r="F27" s="47"/>
      <c r="G27" s="34"/>
      <c r="H27" s="70"/>
      <c r="I27" s="70"/>
      <c r="J27" s="90"/>
      <c r="K27" s="20"/>
      <c r="L27" s="76"/>
      <c r="M27" s="87" t="str">
        <f t="shared" si="0"/>
        <v/>
      </c>
      <c r="N27" s="77" t="str">
        <f t="shared" si="1"/>
        <v/>
      </c>
    </row>
    <row r="28" spans="1:14" s="14" customFormat="1" ht="15.75">
      <c r="A28" s="21"/>
      <c r="B28" s="26"/>
      <c r="C28" s="32" t="s">
        <v>110</v>
      </c>
      <c r="D28" s="33"/>
      <c r="E28" s="34"/>
      <c r="F28" s="47"/>
      <c r="G28" s="34"/>
      <c r="H28" s="70"/>
      <c r="I28" s="70"/>
      <c r="J28" s="90"/>
      <c r="K28" s="20"/>
      <c r="L28" s="76"/>
      <c r="M28" s="87" t="str">
        <f t="shared" si="0"/>
        <v/>
      </c>
      <c r="N28" s="77" t="str">
        <f t="shared" si="1"/>
        <v/>
      </c>
    </row>
    <row r="29" spans="1:14" s="14" customFormat="1" ht="15.75">
      <c r="A29" s="21"/>
      <c r="B29" s="26"/>
      <c r="C29" s="32" t="s">
        <v>111</v>
      </c>
      <c r="D29" s="33"/>
      <c r="E29" s="34"/>
      <c r="F29" s="47"/>
      <c r="G29" s="34"/>
      <c r="H29" s="70"/>
      <c r="I29" s="70"/>
      <c r="J29" s="90"/>
      <c r="K29" s="20"/>
      <c r="L29" s="76"/>
      <c r="M29" s="87" t="str">
        <f t="shared" si="0"/>
        <v/>
      </c>
      <c r="N29" s="77" t="str">
        <f t="shared" si="1"/>
        <v/>
      </c>
    </row>
    <row r="30" spans="1:14" s="14" customFormat="1" ht="15.75">
      <c r="A30" s="21"/>
      <c r="B30" s="26"/>
      <c r="C30" s="32" t="s">
        <v>112</v>
      </c>
      <c r="D30" s="33"/>
      <c r="E30" s="34"/>
      <c r="F30" s="47"/>
      <c r="G30" s="34"/>
      <c r="H30" s="70">
        <v>10000</v>
      </c>
      <c r="I30" s="70"/>
      <c r="J30" s="90">
        <v>10000</v>
      </c>
      <c r="K30" s="20"/>
      <c r="L30" s="76" t="s">
        <v>197</v>
      </c>
      <c r="M30" s="87" t="str">
        <f t="shared" si="0"/>
        <v/>
      </c>
      <c r="N30" s="77" t="str">
        <f t="shared" si="1"/>
        <v/>
      </c>
    </row>
    <row r="31" spans="1:14" s="14" customFormat="1" ht="15.75">
      <c r="A31" s="21"/>
      <c r="B31" s="26"/>
      <c r="C31" s="32" t="s">
        <v>113</v>
      </c>
      <c r="D31" s="33"/>
      <c r="E31" s="34"/>
      <c r="F31" s="47"/>
      <c r="G31" s="34"/>
      <c r="H31" s="70"/>
      <c r="I31" s="70"/>
      <c r="J31" s="90"/>
      <c r="K31" s="20"/>
      <c r="L31" s="76"/>
      <c r="M31" s="87" t="str">
        <f t="shared" si="0"/>
        <v/>
      </c>
      <c r="N31" s="77" t="str">
        <f t="shared" si="1"/>
        <v/>
      </c>
    </row>
    <row r="32" spans="1:14" s="40" customFormat="1" ht="16.5" thickBot="1">
      <c r="A32" s="21">
        <v>1</v>
      </c>
      <c r="B32" s="35"/>
      <c r="C32" s="36"/>
      <c r="D32" s="37"/>
      <c r="E32" s="38"/>
      <c r="F32" s="51"/>
      <c r="G32" s="38"/>
      <c r="H32" s="67"/>
      <c r="I32" s="67"/>
      <c r="J32" s="91"/>
      <c r="K32" s="39"/>
      <c r="L32" s="85"/>
      <c r="M32" s="88"/>
      <c r="N32" s="69" t="str">
        <f>IF(L32="△",J32,"")</f>
        <v/>
      </c>
    </row>
    <row r="33" spans="1:14" s="40" customFormat="1" ht="16.5" thickTop="1">
      <c r="A33" s="21"/>
      <c r="B33" s="197" t="s">
        <v>114</v>
      </c>
      <c r="C33" s="198"/>
      <c r="D33" s="198"/>
      <c r="E33" s="198"/>
      <c r="F33" s="198"/>
      <c r="G33" s="198"/>
      <c r="H33" s="41">
        <f>SUM(H9:H32)</f>
        <v>156344473</v>
      </c>
      <c r="I33" s="41">
        <f>SUM(I9:I32)</f>
        <v>0</v>
      </c>
      <c r="J33" s="42">
        <f>SUM(J9:J32)</f>
        <v>156344473</v>
      </c>
      <c r="K33" s="43"/>
      <c r="L33" s="23"/>
      <c r="M33" s="43"/>
    </row>
    <row r="34" spans="1:14" s="40" customFormat="1" ht="15.75">
      <c r="A34" s="21"/>
      <c r="B34" s="207" t="s">
        <v>115</v>
      </c>
      <c r="C34" s="208"/>
      <c r="D34" s="208"/>
      <c r="E34" s="208"/>
      <c r="F34" s="208"/>
      <c r="G34" s="208"/>
      <c r="H34" s="24"/>
      <c r="I34" s="24"/>
      <c r="J34" s="25"/>
      <c r="K34" s="43"/>
      <c r="L34" s="23"/>
      <c r="M34" s="43"/>
    </row>
    <row r="35" spans="1:14" s="40" customFormat="1" ht="16.5" thickBot="1">
      <c r="A35" s="21"/>
      <c r="B35" s="207" t="s">
        <v>116</v>
      </c>
      <c r="C35" s="208"/>
      <c r="D35" s="208"/>
      <c r="E35" s="208"/>
      <c r="F35" s="208"/>
      <c r="G35" s="208"/>
      <c r="H35" s="24"/>
      <c r="I35" s="24"/>
      <c r="J35" s="25"/>
      <c r="K35" s="43"/>
      <c r="L35" s="23"/>
      <c r="M35" s="43"/>
    </row>
    <row r="36" spans="1:14" s="14" customFormat="1" ht="16.5" thickTop="1">
      <c r="A36" s="21"/>
      <c r="B36" s="44"/>
      <c r="C36" s="45" t="s">
        <v>117</v>
      </c>
      <c r="D36" s="46"/>
      <c r="E36" s="34" t="s">
        <v>194</v>
      </c>
      <c r="F36" s="47">
        <v>1995</v>
      </c>
      <c r="G36" s="34" t="s">
        <v>198</v>
      </c>
      <c r="H36" s="70">
        <v>73968914</v>
      </c>
      <c r="I36" s="70"/>
      <c r="J36" s="89">
        <v>73968914</v>
      </c>
      <c r="K36" s="39"/>
      <c r="L36" s="48" t="s">
        <v>193</v>
      </c>
      <c r="M36" s="86">
        <f>IF(L36="○",J36,"")</f>
        <v>73968914</v>
      </c>
      <c r="N36" s="66" t="str">
        <f>IF(L36="△",J36,"")</f>
        <v/>
      </c>
    </row>
    <row r="37" spans="1:14" s="14" customFormat="1" ht="15.75">
      <c r="A37" s="21"/>
      <c r="B37" s="44"/>
      <c r="C37" s="45" t="s">
        <v>118</v>
      </c>
      <c r="D37" s="49"/>
      <c r="E37" s="34" t="s">
        <v>194</v>
      </c>
      <c r="F37" s="47"/>
      <c r="G37" s="34" t="s">
        <v>198</v>
      </c>
      <c r="H37" s="70">
        <v>14340630</v>
      </c>
      <c r="I37" s="70"/>
      <c r="J37" s="90">
        <f>H37-I37</f>
        <v>14340630</v>
      </c>
      <c r="K37" s="39"/>
      <c r="L37" s="50" t="s">
        <v>193</v>
      </c>
      <c r="M37" s="87">
        <f t="shared" ref="M37:M39" si="2">IF(L37="○",J37,"")</f>
        <v>14340630</v>
      </c>
      <c r="N37" s="77" t="str">
        <f>IF(L37="△",J37,"")</f>
        <v/>
      </c>
    </row>
    <row r="38" spans="1:14" s="14" customFormat="1" ht="15.75">
      <c r="A38" s="21"/>
      <c r="B38" s="44"/>
      <c r="C38" s="45" t="s">
        <v>119</v>
      </c>
      <c r="D38" s="49"/>
      <c r="E38" s="34"/>
      <c r="F38" s="47"/>
      <c r="G38" s="34"/>
      <c r="H38" s="70"/>
      <c r="I38" s="70"/>
      <c r="J38" s="90"/>
      <c r="K38" s="39"/>
      <c r="L38" s="50"/>
      <c r="M38" s="87" t="str">
        <f t="shared" si="2"/>
        <v/>
      </c>
      <c r="N38" s="77" t="str">
        <f t="shared" ref="N38:N39" si="3">IF(L38="△",J38,"")</f>
        <v/>
      </c>
    </row>
    <row r="39" spans="1:14" s="14" customFormat="1" ht="15.75">
      <c r="A39" s="21"/>
      <c r="B39" s="44"/>
      <c r="C39" s="45" t="s">
        <v>120</v>
      </c>
      <c r="D39" s="49"/>
      <c r="E39" s="34"/>
      <c r="F39" s="47"/>
      <c r="G39" s="34"/>
      <c r="H39" s="70"/>
      <c r="I39" s="70"/>
      <c r="J39" s="90"/>
      <c r="K39" s="39"/>
      <c r="L39" s="50"/>
      <c r="M39" s="87" t="str">
        <f t="shared" si="2"/>
        <v/>
      </c>
      <c r="N39" s="77" t="str">
        <f t="shared" si="3"/>
        <v/>
      </c>
    </row>
    <row r="40" spans="1:14" s="14" customFormat="1" ht="15.75">
      <c r="A40" s="21"/>
      <c r="B40" s="44"/>
      <c r="C40" s="95" t="s">
        <v>185</v>
      </c>
      <c r="D40" s="49"/>
      <c r="E40" s="34"/>
      <c r="F40" s="47"/>
      <c r="G40" s="34"/>
      <c r="H40" s="70"/>
      <c r="I40" s="70"/>
      <c r="J40" s="90">
        <f>H40-I40</f>
        <v>0</v>
      </c>
      <c r="K40" s="39"/>
      <c r="L40" s="50" t="s">
        <v>193</v>
      </c>
      <c r="M40" s="87">
        <f t="shared" ref="M40:M41" si="4">IF(L40="○",J40,"")</f>
        <v>0</v>
      </c>
      <c r="N40" s="77" t="str">
        <f>IF(L40="△",J40,"")</f>
        <v/>
      </c>
    </row>
    <row r="41" spans="1:14" s="14" customFormat="1" ht="15.75">
      <c r="A41" s="21"/>
      <c r="B41" s="44"/>
      <c r="C41" s="95"/>
      <c r="D41" s="49"/>
      <c r="E41" s="34"/>
      <c r="F41" s="47"/>
      <c r="G41" s="34"/>
      <c r="H41" s="70"/>
      <c r="I41" s="70"/>
      <c r="J41" s="90"/>
      <c r="K41" s="39"/>
      <c r="L41" s="50" t="s">
        <v>193</v>
      </c>
      <c r="M41" s="87">
        <f t="shared" si="4"/>
        <v>0</v>
      </c>
      <c r="N41" s="77"/>
    </row>
    <row r="42" spans="1:14" s="14" customFormat="1" ht="16.5" thickBot="1">
      <c r="A42" s="21">
        <v>1</v>
      </c>
      <c r="B42" s="35"/>
      <c r="C42" s="36"/>
      <c r="D42" s="37"/>
      <c r="E42" s="38"/>
      <c r="F42" s="51"/>
      <c r="G42" s="38"/>
      <c r="H42" s="67"/>
      <c r="I42" s="67"/>
      <c r="J42" s="91"/>
      <c r="K42" s="39"/>
      <c r="L42" s="68"/>
      <c r="M42" s="88"/>
      <c r="N42" s="69" t="str">
        <f>IF(L42="△",J42,"")</f>
        <v/>
      </c>
    </row>
    <row r="43" spans="1:14" s="14" customFormat="1" ht="16.5" thickTop="1">
      <c r="A43" s="21"/>
      <c r="B43" s="197" t="s">
        <v>121</v>
      </c>
      <c r="C43" s="198"/>
      <c r="D43" s="198"/>
      <c r="E43" s="198"/>
      <c r="F43" s="198"/>
      <c r="G43" s="198"/>
      <c r="H43" s="41">
        <f>SUM(H36:H42)</f>
        <v>88309544</v>
      </c>
      <c r="I43" s="41">
        <f>SUM(I36:I42)</f>
        <v>0</v>
      </c>
      <c r="J43" s="42">
        <f>SUM(J36:J42)</f>
        <v>88309544</v>
      </c>
      <c r="K43" s="52"/>
      <c r="L43" s="23"/>
      <c r="M43" s="52"/>
    </row>
    <row r="44" spans="1:14" s="14" customFormat="1" ht="16.5" thickBot="1">
      <c r="A44" s="21"/>
      <c r="B44" s="207" t="s">
        <v>122</v>
      </c>
      <c r="C44" s="208"/>
      <c r="D44" s="208"/>
      <c r="E44" s="208"/>
      <c r="F44" s="208"/>
      <c r="G44" s="208"/>
      <c r="H44" s="24"/>
      <c r="I44" s="24"/>
      <c r="J44" s="25"/>
      <c r="K44" s="43"/>
      <c r="L44" s="23"/>
      <c r="M44" s="43"/>
    </row>
    <row r="45" spans="1:14" s="14" customFormat="1" ht="16.5" thickTop="1">
      <c r="A45" s="21"/>
      <c r="B45" s="44"/>
      <c r="C45" s="45" t="s">
        <v>117</v>
      </c>
      <c r="D45" s="49"/>
      <c r="E45" s="34"/>
      <c r="F45" s="47"/>
      <c r="G45" s="71"/>
      <c r="H45" s="72"/>
      <c r="I45" s="70"/>
      <c r="J45" s="89"/>
      <c r="K45" s="39"/>
      <c r="L45" s="48" t="s">
        <v>193</v>
      </c>
      <c r="M45" s="86">
        <f>IF(L45="○",J45,"")</f>
        <v>0</v>
      </c>
      <c r="N45" s="66" t="str">
        <f>IF(L45="△",J45,"")</f>
        <v/>
      </c>
    </row>
    <row r="46" spans="1:14" s="14" customFormat="1" ht="15.75">
      <c r="A46" s="21"/>
      <c r="B46" s="44"/>
      <c r="C46" s="45" t="s">
        <v>118</v>
      </c>
      <c r="D46" s="49"/>
      <c r="E46" s="34"/>
      <c r="F46" s="47"/>
      <c r="G46" s="34" t="s">
        <v>198</v>
      </c>
      <c r="H46" s="72">
        <v>17660365</v>
      </c>
      <c r="I46" s="70"/>
      <c r="J46" s="90"/>
      <c r="K46" s="39"/>
      <c r="L46" s="50" t="s">
        <v>193</v>
      </c>
      <c r="M46" s="87">
        <f t="shared" ref="M46:M64" si="5">IF(L46="○",J46,"")</f>
        <v>0</v>
      </c>
      <c r="N46" s="77" t="str">
        <f>IF(L46="△",J46,"")</f>
        <v/>
      </c>
    </row>
    <row r="47" spans="1:14" s="14" customFormat="1" ht="15.75">
      <c r="A47" s="21"/>
      <c r="B47" s="44"/>
      <c r="C47" s="45" t="s">
        <v>123</v>
      </c>
      <c r="D47" s="49"/>
      <c r="E47" s="34"/>
      <c r="F47" s="47"/>
      <c r="G47" s="71"/>
      <c r="H47" s="72">
        <v>9809</v>
      </c>
      <c r="I47" s="70"/>
      <c r="J47" s="90">
        <v>9809</v>
      </c>
      <c r="K47" s="39"/>
      <c r="L47" s="50" t="s">
        <v>193</v>
      </c>
      <c r="M47" s="87">
        <f t="shared" si="5"/>
        <v>9809</v>
      </c>
      <c r="N47" s="77" t="str">
        <f t="shared" ref="N47:N51" si="6">IF(L47="△",J47,"")</f>
        <v/>
      </c>
    </row>
    <row r="48" spans="1:14" s="14" customFormat="1" ht="15.75">
      <c r="A48" s="21"/>
      <c r="B48" s="44"/>
      <c r="C48" s="45" t="s">
        <v>124</v>
      </c>
      <c r="D48" s="49"/>
      <c r="E48" s="34"/>
      <c r="F48" s="47"/>
      <c r="G48" s="34" t="s">
        <v>198</v>
      </c>
      <c r="H48" s="72">
        <v>6490151</v>
      </c>
      <c r="I48" s="70"/>
      <c r="J48" s="90">
        <f t="shared" ref="J48:J55" si="7">H48-I48</f>
        <v>6490151</v>
      </c>
      <c r="K48" s="39"/>
      <c r="L48" s="50" t="s">
        <v>193</v>
      </c>
      <c r="M48" s="87">
        <f t="shared" si="5"/>
        <v>6490151</v>
      </c>
      <c r="N48" s="77" t="str">
        <f t="shared" si="6"/>
        <v/>
      </c>
    </row>
    <row r="49" spans="1:14" s="14" customFormat="1" ht="15.75">
      <c r="A49" s="21"/>
      <c r="B49" s="44"/>
      <c r="C49" s="45" t="s">
        <v>125</v>
      </c>
      <c r="D49" s="49"/>
      <c r="E49" s="34"/>
      <c r="F49" s="47"/>
      <c r="G49" s="34" t="s">
        <v>198</v>
      </c>
      <c r="H49" s="72">
        <v>5767268</v>
      </c>
      <c r="I49" s="70"/>
      <c r="J49" s="90">
        <f t="shared" si="7"/>
        <v>5767268</v>
      </c>
      <c r="K49" s="39"/>
      <c r="L49" s="50" t="s">
        <v>193</v>
      </c>
      <c r="M49" s="87">
        <f t="shared" si="5"/>
        <v>5767268</v>
      </c>
      <c r="N49" s="77" t="str">
        <f>IF(L49="△",J49,"")</f>
        <v/>
      </c>
    </row>
    <row r="50" spans="1:14" s="14" customFormat="1" ht="15.75">
      <c r="A50" s="21"/>
      <c r="B50" s="44"/>
      <c r="C50" s="45" t="s">
        <v>126</v>
      </c>
      <c r="D50" s="49"/>
      <c r="E50" s="34"/>
      <c r="F50" s="47"/>
      <c r="G50" s="34"/>
      <c r="H50" s="72">
        <v>1733416</v>
      </c>
      <c r="I50" s="70"/>
      <c r="J50" s="90">
        <f t="shared" si="7"/>
        <v>1733416</v>
      </c>
      <c r="K50" s="39"/>
      <c r="L50" s="50" t="s">
        <v>197</v>
      </c>
      <c r="M50" s="87" t="str">
        <f t="shared" si="5"/>
        <v/>
      </c>
      <c r="N50" s="77" t="str">
        <f t="shared" si="6"/>
        <v/>
      </c>
    </row>
    <row r="51" spans="1:14" s="14" customFormat="1" ht="15.75">
      <c r="A51" s="21"/>
      <c r="B51" s="44"/>
      <c r="C51" s="45" t="s">
        <v>127</v>
      </c>
      <c r="D51" s="49"/>
      <c r="E51" s="34"/>
      <c r="F51" s="47"/>
      <c r="G51" s="71"/>
      <c r="H51" s="72"/>
      <c r="I51" s="70"/>
      <c r="J51" s="90">
        <f t="shared" si="7"/>
        <v>0</v>
      </c>
      <c r="K51" s="39"/>
      <c r="L51" s="50"/>
      <c r="M51" s="87" t="str">
        <f t="shared" si="5"/>
        <v/>
      </c>
      <c r="N51" s="77" t="str">
        <f t="shared" si="6"/>
        <v/>
      </c>
    </row>
    <row r="52" spans="1:14" s="14" customFormat="1" ht="15.75">
      <c r="A52" s="21"/>
      <c r="B52" s="44"/>
      <c r="C52" s="45" t="s">
        <v>128</v>
      </c>
      <c r="D52" s="49"/>
      <c r="E52" s="34"/>
      <c r="F52" s="47"/>
      <c r="G52" s="71"/>
      <c r="H52" s="72"/>
      <c r="I52" s="70"/>
      <c r="J52" s="90">
        <f t="shared" si="7"/>
        <v>0</v>
      </c>
      <c r="K52" s="39"/>
      <c r="L52" s="50"/>
      <c r="M52" s="87" t="str">
        <f t="shared" si="5"/>
        <v/>
      </c>
      <c r="N52" s="77" t="str">
        <f>IF(L52="△",J52,"")</f>
        <v/>
      </c>
    </row>
    <row r="53" spans="1:14" s="14" customFormat="1" ht="15.75">
      <c r="A53" s="21"/>
      <c r="B53" s="44"/>
      <c r="C53" s="45" t="s">
        <v>129</v>
      </c>
      <c r="D53" s="49"/>
      <c r="E53" s="34"/>
      <c r="F53" s="47"/>
      <c r="G53" s="71"/>
      <c r="H53" s="72"/>
      <c r="I53" s="70"/>
      <c r="J53" s="90">
        <f>H53-I53</f>
        <v>0</v>
      </c>
      <c r="K53" s="39"/>
      <c r="L53" s="50"/>
      <c r="M53" s="87" t="str">
        <f t="shared" si="5"/>
        <v/>
      </c>
      <c r="N53" s="77"/>
    </row>
    <row r="54" spans="1:14" s="14" customFormat="1" ht="15.75">
      <c r="A54" s="21"/>
      <c r="B54" s="44"/>
      <c r="C54" s="45" t="s">
        <v>130</v>
      </c>
      <c r="D54" s="49"/>
      <c r="E54" s="34"/>
      <c r="F54" s="47"/>
      <c r="G54" s="71"/>
      <c r="H54" s="72">
        <v>356400</v>
      </c>
      <c r="I54" s="70"/>
      <c r="J54" s="90">
        <v>356400</v>
      </c>
      <c r="K54" s="39"/>
      <c r="L54" s="50" t="s">
        <v>197</v>
      </c>
      <c r="M54" s="87" t="str">
        <f t="shared" si="5"/>
        <v/>
      </c>
      <c r="N54" s="77"/>
    </row>
    <row r="55" spans="1:14" s="14" customFormat="1" ht="15.75">
      <c r="A55" s="21"/>
      <c r="B55" s="44"/>
      <c r="C55" s="45" t="s">
        <v>131</v>
      </c>
      <c r="D55" s="49"/>
      <c r="E55" s="34"/>
      <c r="F55" s="47"/>
      <c r="G55" s="71"/>
      <c r="H55" s="72"/>
      <c r="I55" s="70"/>
      <c r="J55" s="90">
        <f t="shared" si="7"/>
        <v>0</v>
      </c>
      <c r="K55" s="39"/>
      <c r="L55" s="50"/>
      <c r="M55" s="87" t="str">
        <f t="shared" si="5"/>
        <v/>
      </c>
      <c r="N55" s="77"/>
    </row>
    <row r="56" spans="1:14" s="14" customFormat="1" ht="15.75">
      <c r="A56" s="21"/>
      <c r="B56" s="44"/>
      <c r="C56" s="95" t="s">
        <v>186</v>
      </c>
      <c r="D56" s="49"/>
      <c r="E56" s="34"/>
      <c r="F56" s="47"/>
      <c r="G56" s="71"/>
      <c r="H56" s="72"/>
      <c r="I56" s="70"/>
      <c r="J56" s="90">
        <f>H56-I56</f>
        <v>0</v>
      </c>
      <c r="K56" s="39"/>
      <c r="L56" s="50"/>
      <c r="M56" s="87" t="str">
        <f t="shared" ref="M56" si="8">IF(L56="○",J56,"")</f>
        <v/>
      </c>
      <c r="N56" s="77" t="str">
        <f t="shared" ref="N56" si="9">IF(L56="△",J56,"")</f>
        <v/>
      </c>
    </row>
    <row r="57" spans="1:14" s="14" customFormat="1" ht="15.75">
      <c r="A57" s="21"/>
      <c r="B57" s="44"/>
      <c r="C57" s="45" t="s">
        <v>120</v>
      </c>
      <c r="D57" s="49"/>
      <c r="E57" s="34"/>
      <c r="F57" s="47"/>
      <c r="G57" s="71"/>
      <c r="H57" s="72"/>
      <c r="I57" s="70"/>
      <c r="J57" s="90"/>
      <c r="K57" s="39"/>
      <c r="L57" s="50"/>
      <c r="M57" s="87" t="str">
        <f t="shared" si="5"/>
        <v/>
      </c>
      <c r="N57" s="77"/>
    </row>
    <row r="58" spans="1:14" s="14" customFormat="1" ht="15.75">
      <c r="A58" s="21"/>
      <c r="B58" s="44"/>
      <c r="C58" s="45" t="s">
        <v>132</v>
      </c>
      <c r="D58" s="49"/>
      <c r="E58" s="34"/>
      <c r="F58" s="47"/>
      <c r="G58" s="71"/>
      <c r="H58" s="72"/>
      <c r="I58" s="70"/>
      <c r="J58" s="90"/>
      <c r="K58" s="39"/>
      <c r="L58" s="50"/>
      <c r="M58" s="87" t="str">
        <f t="shared" si="5"/>
        <v/>
      </c>
      <c r="N58" s="77"/>
    </row>
    <row r="59" spans="1:14" s="14" customFormat="1" ht="15.75">
      <c r="A59" s="21"/>
      <c r="B59" s="44"/>
      <c r="C59" s="45" t="s">
        <v>133</v>
      </c>
      <c r="D59" s="49"/>
      <c r="E59" s="34"/>
      <c r="F59" s="47"/>
      <c r="G59" s="71"/>
      <c r="H59" s="72">
        <v>19588269</v>
      </c>
      <c r="I59" s="70"/>
      <c r="J59" s="90">
        <v>19588269</v>
      </c>
      <c r="K59" s="39"/>
      <c r="L59" s="50" t="s">
        <v>197</v>
      </c>
      <c r="M59" s="87" t="str">
        <f t="shared" si="5"/>
        <v/>
      </c>
      <c r="N59" s="77"/>
    </row>
    <row r="60" spans="1:14" s="14" customFormat="1" ht="15.75">
      <c r="A60" s="21"/>
      <c r="B60" s="44"/>
      <c r="C60" s="45" t="s">
        <v>134</v>
      </c>
      <c r="D60" s="49"/>
      <c r="E60" s="34"/>
      <c r="F60" s="47"/>
      <c r="G60" s="71"/>
      <c r="H60" s="72"/>
      <c r="I60" s="70"/>
      <c r="J60" s="90"/>
      <c r="K60" s="39"/>
      <c r="L60" s="50"/>
      <c r="M60" s="87" t="str">
        <f t="shared" si="5"/>
        <v/>
      </c>
      <c r="N60" s="77"/>
    </row>
    <row r="61" spans="1:14" s="14" customFormat="1" ht="15.75">
      <c r="A61" s="21"/>
      <c r="B61" s="44"/>
      <c r="C61" s="45" t="s">
        <v>200</v>
      </c>
      <c r="D61" s="49"/>
      <c r="E61" s="34"/>
      <c r="F61" s="47"/>
      <c r="G61" s="71"/>
      <c r="H61" s="72">
        <v>3700000</v>
      </c>
      <c r="I61" s="70"/>
      <c r="J61" s="90">
        <v>3700000</v>
      </c>
      <c r="K61" s="39"/>
      <c r="L61" s="50" t="s">
        <v>197</v>
      </c>
      <c r="M61" s="87" t="str">
        <f t="shared" si="5"/>
        <v/>
      </c>
      <c r="N61" s="77"/>
    </row>
    <row r="62" spans="1:14" s="14" customFormat="1" ht="15.75">
      <c r="A62" s="21"/>
      <c r="B62" s="44"/>
      <c r="C62" s="45" t="s">
        <v>135</v>
      </c>
      <c r="D62" s="49"/>
      <c r="E62" s="34"/>
      <c r="F62" s="47"/>
      <c r="G62" s="71"/>
      <c r="H62" s="72"/>
      <c r="I62" s="70"/>
      <c r="J62" s="90"/>
      <c r="K62" s="39"/>
      <c r="L62" s="50"/>
      <c r="M62" s="87" t="str">
        <f t="shared" si="5"/>
        <v/>
      </c>
      <c r="N62" s="77"/>
    </row>
    <row r="63" spans="1:14" s="14" customFormat="1" ht="15.75">
      <c r="A63" s="21"/>
      <c r="B63" s="44"/>
      <c r="C63" s="45" t="s">
        <v>136</v>
      </c>
      <c r="D63" s="49"/>
      <c r="E63" s="34"/>
      <c r="F63" s="47"/>
      <c r="G63" s="71"/>
      <c r="H63" s="72"/>
      <c r="I63" s="70"/>
      <c r="J63" s="90"/>
      <c r="K63" s="39"/>
      <c r="L63" s="50"/>
      <c r="M63" s="87" t="str">
        <f t="shared" si="5"/>
        <v/>
      </c>
      <c r="N63" s="77"/>
    </row>
    <row r="64" spans="1:14" s="14" customFormat="1" ht="15.75">
      <c r="A64" s="21"/>
      <c r="B64" s="44"/>
      <c r="C64" s="45" t="s">
        <v>137</v>
      </c>
      <c r="D64" s="49"/>
      <c r="E64" s="34"/>
      <c r="F64" s="47"/>
      <c r="G64" s="71"/>
      <c r="H64" s="72">
        <v>120000</v>
      </c>
      <c r="I64" s="70"/>
      <c r="J64" s="90">
        <v>120000</v>
      </c>
      <c r="K64" s="39"/>
      <c r="L64" s="50" t="s">
        <v>197</v>
      </c>
      <c r="M64" s="87" t="str">
        <f t="shared" si="5"/>
        <v/>
      </c>
      <c r="N64" s="77"/>
    </row>
    <row r="65" spans="1:14" s="14" customFormat="1" ht="15.75">
      <c r="A65" s="21"/>
      <c r="B65" s="44"/>
      <c r="C65" s="95" t="s">
        <v>187</v>
      </c>
      <c r="D65" s="49"/>
      <c r="E65" s="34"/>
      <c r="F65" s="47"/>
      <c r="G65" s="71"/>
      <c r="H65" s="72"/>
      <c r="I65" s="70"/>
      <c r="J65" s="90"/>
      <c r="K65" s="39"/>
      <c r="L65" s="50"/>
      <c r="M65" s="87" t="str">
        <f t="shared" ref="M65" si="10">IF(L65="○",J65,"")</f>
        <v/>
      </c>
      <c r="N65" s="77"/>
    </row>
    <row r="66" spans="1:14" s="14" customFormat="1" ht="16.5" thickBot="1">
      <c r="A66" s="21">
        <v>1</v>
      </c>
      <c r="B66" s="35"/>
      <c r="C66" s="36"/>
      <c r="D66" s="37"/>
      <c r="E66" s="38"/>
      <c r="F66" s="51"/>
      <c r="G66" s="38"/>
      <c r="H66" s="73"/>
      <c r="I66" s="73"/>
      <c r="J66" s="90"/>
      <c r="K66" s="39"/>
      <c r="L66" s="68"/>
      <c r="M66" s="88" t="str">
        <f>IF(K66="○",I66,"")</f>
        <v/>
      </c>
      <c r="N66" s="69" t="str">
        <f>IF(L66="△",J66,"")</f>
        <v/>
      </c>
    </row>
    <row r="67" spans="1:14" s="14" customFormat="1" ht="16.5" thickTop="1">
      <c r="A67" s="21"/>
      <c r="B67" s="197" t="s">
        <v>138</v>
      </c>
      <c r="C67" s="198"/>
      <c r="D67" s="198"/>
      <c r="E67" s="198"/>
      <c r="F67" s="198"/>
      <c r="G67" s="198"/>
      <c r="H67" s="41">
        <f>SUM(H45:H66)</f>
        <v>55425678</v>
      </c>
      <c r="I67" s="41">
        <f>SUM(I45:I66)</f>
        <v>0</v>
      </c>
      <c r="J67" s="42">
        <f>SUM(J45:J66)</f>
        <v>37765313</v>
      </c>
      <c r="K67" s="52"/>
      <c r="L67" s="23"/>
      <c r="M67" s="52"/>
    </row>
    <row r="68" spans="1:14" s="14" customFormat="1" ht="15.75">
      <c r="A68" s="21"/>
      <c r="B68" s="197" t="s">
        <v>139</v>
      </c>
      <c r="C68" s="198"/>
      <c r="D68" s="198"/>
      <c r="E68" s="198"/>
      <c r="F68" s="198"/>
      <c r="G68" s="198"/>
      <c r="H68" s="41">
        <f>SUM(H43,H67)</f>
        <v>143735222</v>
      </c>
      <c r="I68" s="41">
        <f>SUM(I43,I67)</f>
        <v>0</v>
      </c>
      <c r="J68" s="42">
        <f>SUM(J43,J67)</f>
        <v>126074857</v>
      </c>
      <c r="K68" s="52"/>
      <c r="L68" s="23"/>
      <c r="M68" s="22" t="s">
        <v>183</v>
      </c>
      <c r="N68" s="96" t="s">
        <v>177</v>
      </c>
    </row>
    <row r="69" spans="1:14" s="14" customFormat="1" ht="15.75">
      <c r="A69" s="21"/>
      <c r="B69" s="197" t="s">
        <v>140</v>
      </c>
      <c r="C69" s="198"/>
      <c r="D69" s="198"/>
      <c r="E69" s="198"/>
      <c r="F69" s="198"/>
      <c r="G69" s="198"/>
      <c r="H69" s="41">
        <f>SUM(H33,H68)</f>
        <v>300079695</v>
      </c>
      <c r="I69" s="41">
        <f>SUM(I33,I68)</f>
        <v>0</v>
      </c>
      <c r="J69" s="42">
        <f>SUM(J33,J68)</f>
        <v>282419330</v>
      </c>
      <c r="K69" s="52"/>
      <c r="L69" s="23"/>
      <c r="M69" s="53">
        <f>SUM(M9:M32)+SUM(M36:M42)+SUM(M45:M66)</f>
        <v>162046507</v>
      </c>
      <c r="N69" s="53">
        <f>SUM(N9:N32)+SUM(N36:N42)+SUM(N45:N66)</f>
        <v>0</v>
      </c>
    </row>
    <row r="70" spans="1:14" s="14" customFormat="1" ht="15.75">
      <c r="A70" s="21"/>
      <c r="B70" s="207" t="s">
        <v>141</v>
      </c>
      <c r="C70" s="208"/>
      <c r="D70" s="208"/>
      <c r="E70" s="208"/>
      <c r="F70" s="208"/>
      <c r="G70" s="208"/>
      <c r="H70" s="24"/>
      <c r="I70" s="24"/>
      <c r="J70" s="25"/>
      <c r="K70" s="43"/>
      <c r="L70" s="23"/>
      <c r="M70" s="43"/>
    </row>
    <row r="71" spans="1:14" s="14" customFormat="1" ht="15.75">
      <c r="A71" s="21"/>
      <c r="B71" s="207" t="s">
        <v>142</v>
      </c>
      <c r="C71" s="208"/>
      <c r="D71" s="208"/>
      <c r="E71" s="208"/>
      <c r="F71" s="208"/>
      <c r="G71" s="208"/>
      <c r="H71" s="24"/>
      <c r="I71" s="24"/>
      <c r="J71" s="25"/>
      <c r="K71" s="43"/>
      <c r="L71" s="23"/>
      <c r="M71" s="43"/>
    </row>
    <row r="72" spans="1:14" s="14" customFormat="1" ht="15.75">
      <c r="A72" s="21"/>
      <c r="B72" s="44"/>
      <c r="C72" s="45" t="s">
        <v>143</v>
      </c>
      <c r="D72" s="49"/>
      <c r="E72" s="55"/>
      <c r="F72" s="47"/>
      <c r="G72" s="55"/>
      <c r="H72" s="74"/>
      <c r="I72" s="70"/>
      <c r="J72" s="92"/>
      <c r="K72" s="39"/>
      <c r="L72" s="23"/>
      <c r="M72" s="52"/>
    </row>
    <row r="73" spans="1:14" s="14" customFormat="1" ht="15.75">
      <c r="A73" s="21"/>
      <c r="B73" s="44"/>
      <c r="C73" s="45" t="s">
        <v>144</v>
      </c>
      <c r="D73" s="49"/>
      <c r="E73" s="55"/>
      <c r="F73" s="47"/>
      <c r="G73" s="55"/>
      <c r="H73" s="74">
        <v>13601937</v>
      </c>
      <c r="I73" s="70"/>
      <c r="J73" s="92">
        <v>13601937</v>
      </c>
      <c r="K73" s="39"/>
      <c r="L73" s="23"/>
      <c r="M73" s="52"/>
    </row>
    <row r="74" spans="1:14" s="14" customFormat="1" ht="15.75">
      <c r="A74" s="21"/>
      <c r="B74" s="44"/>
      <c r="C74" s="45" t="s">
        <v>145</v>
      </c>
      <c r="D74" s="49"/>
      <c r="E74" s="55"/>
      <c r="F74" s="47"/>
      <c r="G74" s="55"/>
      <c r="H74" s="74">
        <v>8905784</v>
      </c>
      <c r="I74" s="70"/>
      <c r="J74" s="92">
        <v>8905784</v>
      </c>
      <c r="K74" s="39"/>
      <c r="L74" s="23"/>
      <c r="M74" s="52"/>
    </row>
    <row r="75" spans="1:14" s="14" customFormat="1" ht="15.75">
      <c r="A75" s="21"/>
      <c r="B75" s="44"/>
      <c r="C75" s="45" t="s">
        <v>146</v>
      </c>
      <c r="D75" s="49"/>
      <c r="E75" s="55"/>
      <c r="F75" s="47"/>
      <c r="G75" s="55"/>
      <c r="H75" s="74"/>
      <c r="I75" s="70"/>
      <c r="J75" s="92"/>
      <c r="K75" s="39"/>
      <c r="L75" s="23"/>
      <c r="M75" s="52"/>
    </row>
    <row r="76" spans="1:14" s="14" customFormat="1" ht="15.75">
      <c r="A76" s="21"/>
      <c r="B76" s="44"/>
      <c r="C76" s="45" t="s">
        <v>147</v>
      </c>
      <c r="D76" s="49"/>
      <c r="E76" s="55"/>
      <c r="F76" s="47"/>
      <c r="G76" s="55"/>
      <c r="H76" s="74"/>
      <c r="I76" s="70"/>
      <c r="J76" s="92"/>
      <c r="K76" s="39"/>
      <c r="L76" s="23"/>
      <c r="M76" s="52"/>
    </row>
    <row r="77" spans="1:14" s="14" customFormat="1" ht="15.75">
      <c r="A77" s="21"/>
      <c r="B77" s="44"/>
      <c r="C77" s="45" t="s">
        <v>148</v>
      </c>
      <c r="D77" s="49"/>
      <c r="E77" s="55"/>
      <c r="F77" s="47"/>
      <c r="G77" s="55"/>
      <c r="H77" s="74"/>
      <c r="I77" s="70"/>
      <c r="J77" s="92"/>
      <c r="K77" s="39"/>
      <c r="L77" s="23"/>
      <c r="M77" s="52"/>
    </row>
    <row r="78" spans="1:14" s="14" customFormat="1" ht="15.75">
      <c r="A78" s="21"/>
      <c r="B78" s="44"/>
      <c r="C78" s="45" t="s">
        <v>149</v>
      </c>
      <c r="D78" s="49"/>
      <c r="E78" s="55"/>
      <c r="F78" s="47"/>
      <c r="G78" s="55"/>
      <c r="H78" s="74"/>
      <c r="I78" s="70"/>
      <c r="J78" s="92"/>
      <c r="K78" s="39"/>
      <c r="L78" s="23"/>
      <c r="M78" s="52"/>
    </row>
    <row r="79" spans="1:14" s="14" customFormat="1" ht="15.75">
      <c r="A79" s="21"/>
      <c r="B79" s="44"/>
      <c r="C79" s="45" t="s">
        <v>150</v>
      </c>
      <c r="D79" s="49"/>
      <c r="E79" s="55"/>
      <c r="F79" s="47"/>
      <c r="G79" s="55"/>
      <c r="H79" s="74"/>
      <c r="I79" s="70"/>
      <c r="J79" s="92"/>
      <c r="K79" s="39"/>
      <c r="L79" s="23"/>
      <c r="M79" s="52"/>
    </row>
    <row r="80" spans="1:14" s="14" customFormat="1" ht="15.75">
      <c r="A80" s="21"/>
      <c r="B80" s="44"/>
      <c r="C80" s="45" t="s">
        <v>151</v>
      </c>
      <c r="D80" s="49"/>
      <c r="E80" s="55"/>
      <c r="F80" s="47"/>
      <c r="G80" s="55"/>
      <c r="H80" s="74"/>
      <c r="I80" s="70"/>
      <c r="J80" s="92"/>
      <c r="K80" s="39"/>
      <c r="L80" s="23"/>
      <c r="M80" s="52"/>
    </row>
    <row r="81" spans="1:13" s="14" customFormat="1" ht="15.75">
      <c r="A81" s="21"/>
      <c r="B81" s="44"/>
      <c r="C81" s="45" t="s">
        <v>180</v>
      </c>
      <c r="D81" s="49"/>
      <c r="E81" s="55"/>
      <c r="F81" s="47"/>
      <c r="G81" s="55"/>
      <c r="H81" s="74"/>
      <c r="I81" s="70"/>
      <c r="J81" s="92"/>
      <c r="K81" s="39"/>
      <c r="L81" s="23"/>
      <c r="M81" s="52"/>
    </row>
    <row r="82" spans="1:13" s="14" customFormat="1" ht="15.75">
      <c r="A82" s="21"/>
      <c r="B82" s="44"/>
      <c r="C82" s="45" t="s">
        <v>152</v>
      </c>
      <c r="D82" s="49"/>
      <c r="E82" s="55"/>
      <c r="F82" s="47"/>
      <c r="G82" s="55"/>
      <c r="H82" s="74"/>
      <c r="I82" s="70"/>
      <c r="J82" s="92"/>
      <c r="K82" s="39"/>
      <c r="L82" s="23"/>
      <c r="M82" s="52"/>
    </row>
    <row r="83" spans="1:13" s="14" customFormat="1" ht="15.75">
      <c r="A83" s="21"/>
      <c r="B83" s="44"/>
      <c r="C83" s="45" t="s">
        <v>153</v>
      </c>
      <c r="D83" s="49"/>
      <c r="E83" s="55"/>
      <c r="F83" s="47"/>
      <c r="G83" s="55"/>
      <c r="H83" s="74"/>
      <c r="I83" s="70"/>
      <c r="J83" s="92"/>
      <c r="K83" s="39"/>
      <c r="L83" s="23"/>
      <c r="M83" s="52"/>
    </row>
    <row r="84" spans="1:13" s="14" customFormat="1" ht="15.75">
      <c r="A84" s="21"/>
      <c r="B84" s="44"/>
      <c r="C84" s="45" t="s">
        <v>154</v>
      </c>
      <c r="D84" s="49"/>
      <c r="E84" s="55"/>
      <c r="F84" s="47"/>
      <c r="G84" s="55"/>
      <c r="H84" s="74">
        <v>186140</v>
      </c>
      <c r="I84" s="70"/>
      <c r="J84" s="92">
        <v>186140</v>
      </c>
      <c r="K84" s="39"/>
      <c r="L84" s="23"/>
      <c r="M84" s="52"/>
    </row>
    <row r="85" spans="1:13" s="14" customFormat="1" ht="15.75">
      <c r="A85" s="21"/>
      <c r="B85" s="44"/>
      <c r="C85" s="45" t="s">
        <v>155</v>
      </c>
      <c r="D85" s="49"/>
      <c r="E85" s="55"/>
      <c r="F85" s="47"/>
      <c r="G85" s="55"/>
      <c r="H85" s="74"/>
      <c r="I85" s="70"/>
      <c r="J85" s="92"/>
      <c r="K85" s="39"/>
      <c r="L85" s="23"/>
      <c r="M85" s="52"/>
    </row>
    <row r="86" spans="1:13" s="14" customFormat="1" ht="15.75">
      <c r="A86" s="21"/>
      <c r="B86" s="44"/>
      <c r="C86" s="45" t="s">
        <v>156</v>
      </c>
      <c r="D86" s="49"/>
      <c r="E86" s="55"/>
      <c r="F86" s="47"/>
      <c r="G86" s="55"/>
      <c r="H86" s="74"/>
      <c r="I86" s="70"/>
      <c r="J86" s="92"/>
      <c r="K86" s="39"/>
      <c r="L86" s="23"/>
      <c r="M86" s="52"/>
    </row>
    <row r="87" spans="1:13" s="14" customFormat="1" ht="15.75">
      <c r="A87" s="21"/>
      <c r="B87" s="44"/>
      <c r="C87" s="45" t="s">
        <v>157</v>
      </c>
      <c r="D87" s="49"/>
      <c r="E87" s="55"/>
      <c r="F87" s="47"/>
      <c r="G87" s="55"/>
      <c r="H87" s="74"/>
      <c r="I87" s="70"/>
      <c r="J87" s="92"/>
      <c r="K87" s="39"/>
      <c r="L87" s="23"/>
      <c r="M87" s="52"/>
    </row>
    <row r="88" spans="1:13" s="14" customFormat="1" ht="15.75">
      <c r="A88" s="21"/>
      <c r="B88" s="44"/>
      <c r="C88" s="45" t="s">
        <v>158</v>
      </c>
      <c r="D88" s="49"/>
      <c r="E88" s="55"/>
      <c r="F88" s="47"/>
      <c r="G88" s="55"/>
      <c r="H88" s="74">
        <v>4000000</v>
      </c>
      <c r="I88" s="70"/>
      <c r="J88" s="92">
        <v>4000000</v>
      </c>
      <c r="K88" s="39"/>
      <c r="L88" s="23"/>
      <c r="M88" s="52"/>
    </row>
    <row r="89" spans="1:13" s="14" customFormat="1" ht="15.75">
      <c r="A89" s="21"/>
      <c r="B89" s="44"/>
      <c r="C89" s="45" t="s">
        <v>159</v>
      </c>
      <c r="D89" s="49"/>
      <c r="E89" s="55"/>
      <c r="F89" s="47"/>
      <c r="G89" s="55"/>
      <c r="H89" s="74"/>
      <c r="I89" s="70"/>
      <c r="J89" s="92"/>
      <c r="K89" s="39"/>
      <c r="L89" s="23"/>
      <c r="M89" s="52"/>
    </row>
    <row r="90" spans="1:13" s="14" customFormat="1" ht="15.75">
      <c r="A90" s="21">
        <v>1</v>
      </c>
      <c r="B90" s="44"/>
      <c r="C90" s="36"/>
      <c r="D90" s="37"/>
      <c r="E90" s="38"/>
      <c r="F90" s="38"/>
      <c r="G90" s="38"/>
      <c r="H90" s="70"/>
      <c r="I90" s="70"/>
      <c r="J90" s="93"/>
      <c r="K90" s="39"/>
      <c r="L90" s="75"/>
      <c r="M90" s="39"/>
    </row>
    <row r="91" spans="1:13" s="14" customFormat="1" ht="15.75">
      <c r="A91" s="21"/>
      <c r="B91" s="197" t="s">
        <v>160</v>
      </c>
      <c r="C91" s="198"/>
      <c r="D91" s="198"/>
      <c r="E91" s="198"/>
      <c r="F91" s="198"/>
      <c r="G91" s="198"/>
      <c r="H91" s="41">
        <f>SUM(H72:H90)</f>
        <v>26693861</v>
      </c>
      <c r="I91" s="41">
        <f>SUM(I72:I90)</f>
        <v>0</v>
      </c>
      <c r="J91" s="42">
        <f>SUM(J72:J90)</f>
        <v>26693861</v>
      </c>
      <c r="K91" s="52"/>
      <c r="L91" s="23"/>
      <c r="M91" s="52"/>
    </row>
    <row r="92" spans="1:13" s="14" customFormat="1" ht="15.75">
      <c r="A92" s="21"/>
      <c r="B92" s="207" t="s">
        <v>161</v>
      </c>
      <c r="C92" s="208"/>
      <c r="D92" s="208"/>
      <c r="E92" s="208"/>
      <c r="F92" s="208"/>
      <c r="G92" s="208"/>
      <c r="H92" s="24"/>
      <c r="I92" s="24"/>
      <c r="J92" s="25"/>
      <c r="K92" s="43"/>
      <c r="L92" s="23"/>
      <c r="M92" s="43"/>
    </row>
    <row r="93" spans="1:13" s="14" customFormat="1" ht="15.75">
      <c r="A93" s="21"/>
      <c r="B93" s="44"/>
      <c r="C93" s="45" t="s">
        <v>162</v>
      </c>
      <c r="D93" s="49"/>
      <c r="E93" s="55"/>
      <c r="F93" s="47"/>
      <c r="G93" s="55"/>
      <c r="H93" s="74"/>
      <c r="I93" s="70"/>
      <c r="J93" s="92"/>
      <c r="K93" s="39"/>
      <c r="L93" s="23"/>
      <c r="M93" s="52"/>
    </row>
    <row r="94" spans="1:13" s="14" customFormat="1" ht="15.75">
      <c r="A94" s="21"/>
      <c r="B94" s="44"/>
      <c r="C94" s="45" t="s">
        <v>163</v>
      </c>
      <c r="D94" s="49"/>
      <c r="E94" s="55"/>
      <c r="F94" s="47"/>
      <c r="G94" s="55"/>
      <c r="H94" s="74"/>
      <c r="I94" s="70"/>
      <c r="J94" s="92"/>
      <c r="K94" s="39"/>
      <c r="L94" s="23"/>
      <c r="M94" s="52"/>
    </row>
    <row r="95" spans="1:13" s="14" customFormat="1" ht="15.75">
      <c r="A95" s="21"/>
      <c r="B95" s="44"/>
      <c r="C95" s="45" t="s">
        <v>164</v>
      </c>
      <c r="D95" s="49"/>
      <c r="E95" s="55"/>
      <c r="F95" s="47"/>
      <c r="G95" s="55"/>
      <c r="H95" s="74"/>
      <c r="I95" s="70"/>
      <c r="J95" s="92"/>
      <c r="K95" s="39"/>
      <c r="L95" s="23"/>
      <c r="M95" s="52"/>
    </row>
    <row r="96" spans="1:13" s="14" customFormat="1" ht="15.75">
      <c r="A96" s="21"/>
      <c r="B96" s="44"/>
      <c r="C96" s="45" t="s">
        <v>165</v>
      </c>
      <c r="D96" s="49"/>
      <c r="E96" s="55"/>
      <c r="F96" s="47"/>
      <c r="G96" s="55"/>
      <c r="H96" s="74"/>
      <c r="I96" s="70"/>
      <c r="J96" s="92"/>
      <c r="K96" s="39"/>
      <c r="L96" s="23"/>
      <c r="M96" s="52"/>
    </row>
    <row r="97" spans="1:13" s="14" customFormat="1" ht="15.75">
      <c r="A97" s="21"/>
      <c r="B97" s="44"/>
      <c r="C97" s="45" t="s">
        <v>166</v>
      </c>
      <c r="D97" s="49"/>
      <c r="E97" s="55"/>
      <c r="F97" s="47"/>
      <c r="G97" s="55"/>
      <c r="H97" s="74">
        <v>19588269</v>
      </c>
      <c r="I97" s="70"/>
      <c r="J97" s="92">
        <v>19588269</v>
      </c>
      <c r="K97" s="39"/>
      <c r="L97" s="23"/>
      <c r="M97" s="52"/>
    </row>
    <row r="98" spans="1:13" s="14" customFormat="1" ht="15.75">
      <c r="A98" s="21"/>
      <c r="B98" s="44"/>
      <c r="C98" s="95" t="s">
        <v>188</v>
      </c>
      <c r="D98" s="49"/>
      <c r="E98" s="55"/>
      <c r="F98" s="47"/>
      <c r="G98" s="55"/>
      <c r="H98" s="74"/>
      <c r="I98" s="70"/>
      <c r="J98" s="92"/>
      <c r="K98" s="39"/>
      <c r="L98" s="23"/>
      <c r="M98" s="52"/>
    </row>
    <row r="99" spans="1:13" s="14" customFormat="1" ht="15.75">
      <c r="A99" s="21"/>
      <c r="B99" s="44"/>
      <c r="C99" s="45" t="s">
        <v>167</v>
      </c>
      <c r="D99" s="49"/>
      <c r="E99" s="55"/>
      <c r="F99" s="47"/>
      <c r="G99" s="55"/>
      <c r="H99" s="74"/>
      <c r="I99" s="70"/>
      <c r="J99" s="92"/>
      <c r="K99" s="39"/>
      <c r="L99" s="23"/>
      <c r="M99" s="52"/>
    </row>
    <row r="100" spans="1:13" s="14" customFormat="1" ht="15.75">
      <c r="A100" s="21"/>
      <c r="B100" s="44"/>
      <c r="C100" s="45" t="s">
        <v>168</v>
      </c>
      <c r="D100" s="49"/>
      <c r="E100" s="55"/>
      <c r="F100" s="47"/>
      <c r="G100" s="55"/>
      <c r="H100" s="74"/>
      <c r="I100" s="70"/>
      <c r="J100" s="92"/>
      <c r="K100" s="39"/>
      <c r="L100" s="23"/>
      <c r="M100" s="52"/>
    </row>
    <row r="101" spans="1:13" s="14" customFormat="1" ht="15.75">
      <c r="A101" s="21"/>
      <c r="B101" s="44"/>
      <c r="C101" s="45" t="s">
        <v>169</v>
      </c>
      <c r="D101" s="49"/>
      <c r="E101" s="55"/>
      <c r="F101" s="47"/>
      <c r="G101" s="55"/>
      <c r="H101" s="74"/>
      <c r="I101" s="70"/>
      <c r="J101" s="92"/>
      <c r="K101" s="39"/>
      <c r="L101" s="23"/>
      <c r="M101" s="52"/>
    </row>
    <row r="102" spans="1:13" s="14" customFormat="1" ht="15.75">
      <c r="A102" s="21">
        <v>1</v>
      </c>
      <c r="B102" s="54"/>
      <c r="C102" s="36"/>
      <c r="D102" s="37"/>
      <c r="E102" s="38"/>
      <c r="F102" s="38"/>
      <c r="G102" s="38"/>
      <c r="H102" s="70"/>
      <c r="I102" s="70"/>
      <c r="J102" s="93"/>
      <c r="K102" s="39"/>
      <c r="L102" s="75"/>
      <c r="M102" s="39"/>
    </row>
    <row r="103" spans="1:13" s="14" customFormat="1" ht="15.75">
      <c r="A103" s="21"/>
      <c r="B103" s="197" t="s">
        <v>170</v>
      </c>
      <c r="C103" s="198"/>
      <c r="D103" s="198"/>
      <c r="E103" s="198"/>
      <c r="F103" s="198"/>
      <c r="G103" s="198"/>
      <c r="H103" s="41">
        <f>SUM(H93:H102)</f>
        <v>19588269</v>
      </c>
      <c r="I103" s="41">
        <f>SUM(I93:I102)</f>
        <v>0</v>
      </c>
      <c r="J103" s="42">
        <f>SUM(J93:J102)</f>
        <v>19588269</v>
      </c>
      <c r="K103" s="55"/>
      <c r="L103" s="23"/>
      <c r="M103" s="52"/>
    </row>
    <row r="104" spans="1:13" s="14" customFormat="1" ht="15.75">
      <c r="A104" s="21"/>
      <c r="B104" s="197" t="s">
        <v>171</v>
      </c>
      <c r="C104" s="198"/>
      <c r="D104" s="198"/>
      <c r="E104" s="198"/>
      <c r="F104" s="198"/>
      <c r="G104" s="198"/>
      <c r="H104" s="41">
        <f>SUM(H91,H103)</f>
        <v>46282130</v>
      </c>
      <c r="I104" s="41">
        <f>SUM(I91,I103)</f>
        <v>0</v>
      </c>
      <c r="J104" s="42">
        <f>SUM(J91,J103)</f>
        <v>46282130</v>
      </c>
      <c r="K104" s="55"/>
      <c r="L104" s="23"/>
      <c r="M104" s="52"/>
    </row>
    <row r="105" spans="1:13" s="14" customFormat="1" ht="15.75">
      <c r="A105" s="21"/>
      <c r="B105" s="197" t="s">
        <v>172</v>
      </c>
      <c r="C105" s="198"/>
      <c r="D105" s="198"/>
      <c r="E105" s="198"/>
      <c r="F105" s="198"/>
      <c r="G105" s="198"/>
      <c r="H105" s="41">
        <f>H69-H104</f>
        <v>253797565</v>
      </c>
      <c r="I105" s="41">
        <f>I69-I104</f>
        <v>0</v>
      </c>
      <c r="J105" s="42">
        <f>J69-J104</f>
        <v>236137200</v>
      </c>
      <c r="K105" s="55"/>
      <c r="L105" s="23"/>
      <c r="M105" s="52"/>
    </row>
    <row r="106" spans="1:13" s="14" customFormat="1" ht="15.75">
      <c r="A106" s="21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</row>
    <row r="107" spans="1:13" ht="15.75">
      <c r="C107" s="13" t="s">
        <v>178</v>
      </c>
    </row>
    <row r="108" spans="1:13" ht="15.75">
      <c r="D108" s="13" t="s">
        <v>179</v>
      </c>
    </row>
  </sheetData>
  <mergeCells count="21">
    <mergeCell ref="B103:G103"/>
    <mergeCell ref="B104:G104"/>
    <mergeCell ref="B105:G105"/>
    <mergeCell ref="B68:G68"/>
    <mergeCell ref="B69:G69"/>
    <mergeCell ref="B70:G70"/>
    <mergeCell ref="B71:G71"/>
    <mergeCell ref="B91:G91"/>
    <mergeCell ref="B92:G92"/>
    <mergeCell ref="B67:G67"/>
    <mergeCell ref="A2:N2"/>
    <mergeCell ref="B4:N4"/>
    <mergeCell ref="L5:N5"/>
    <mergeCell ref="B6:D6"/>
    <mergeCell ref="B7:G7"/>
    <mergeCell ref="B8:G8"/>
    <mergeCell ref="B33:G33"/>
    <mergeCell ref="B34:G34"/>
    <mergeCell ref="B35:G35"/>
    <mergeCell ref="B43:G43"/>
    <mergeCell ref="B44:G44"/>
  </mergeCells>
  <phoneticPr fontId="6"/>
  <dataValidations count="6">
    <dataValidation type="list" allowBlank="1" showInputMessage="1" showErrorMessage="1" sqref="L45:L66 L36:L42 L9:L32">
      <formula1>"○,△,×"</formula1>
    </dataValidation>
    <dataValidation type="whole" imeMode="off" allowBlank="1" showInputMessage="1" showErrorMessage="1" sqref="G51:G65 H93:I101 H72:I89 G45 G47 H45:J65 H36:J41 H9:J31">
      <formula1>-999999999999</formula1>
      <formula2>999999999999</formula2>
    </dataValidation>
    <dataValidation imeMode="disabled" allowBlank="1" showInputMessage="1" showErrorMessage="1" sqref="H102:I102 H90:I90"/>
    <dataValidation type="whole" allowBlank="1" showInputMessage="1" showErrorMessage="1" sqref="F72:F89 F93:F101 F45:F66 F36:F42 F9:F32">
      <formula1>1900</formula1>
      <formula2>2999</formula2>
    </dataValidation>
    <dataValidation type="whole" imeMode="disabled" allowBlank="1" showInputMessage="1" showErrorMessage="1" sqref="H66:I66">
      <formula1>0</formula1>
      <formula2>999999999999</formula2>
    </dataValidation>
    <dataValidation type="whole" allowBlank="1" showInputMessage="1" showErrorMessage="1" sqref="H42:I42 H32:I32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19"/>
  <sheetViews>
    <sheetView topLeftCell="A97" zoomScaleNormal="100" zoomScaleSheetLayoutView="115" workbookViewId="0">
      <selection activeCell="C3" sqref="C3"/>
    </sheetView>
  </sheetViews>
  <sheetFormatPr defaultColWidth="9.140625" defaultRowHeight="13.5"/>
  <cols>
    <col min="1" max="1" width="16.140625" style="58" customWidth="1"/>
    <col min="2" max="2" width="27.140625" style="58" customWidth="1"/>
    <col min="3" max="3" width="26.28515625" style="58" customWidth="1"/>
    <col min="4" max="16384" width="9.140625" style="58"/>
  </cols>
  <sheetData>
    <row r="1" spans="1:3">
      <c r="A1" s="209" t="s">
        <v>173</v>
      </c>
      <c r="B1" s="57" t="s">
        <v>174</v>
      </c>
      <c r="C1" s="209" t="s">
        <v>184</v>
      </c>
    </row>
    <row r="2" spans="1:3">
      <c r="A2" s="209"/>
      <c r="B2" s="57" t="s">
        <v>175</v>
      </c>
      <c r="C2" s="209"/>
    </row>
    <row r="3" spans="1:3">
      <c r="A3" s="59">
        <v>1900</v>
      </c>
      <c r="B3" s="59">
        <v>19.8</v>
      </c>
      <c r="C3" s="60">
        <v>5.3330000000000002</v>
      </c>
    </row>
    <row r="4" spans="1:3">
      <c r="A4" s="59">
        <v>1901</v>
      </c>
      <c r="B4" s="59">
        <v>19.8</v>
      </c>
      <c r="C4" s="60">
        <v>5.3330000000000002</v>
      </c>
    </row>
    <row r="5" spans="1:3">
      <c r="A5" s="59">
        <v>1902</v>
      </c>
      <c r="B5" s="59">
        <v>19.8</v>
      </c>
      <c r="C5" s="60">
        <v>5.3330000000000002</v>
      </c>
    </row>
    <row r="6" spans="1:3">
      <c r="A6" s="59">
        <v>1903</v>
      </c>
      <c r="B6" s="59">
        <v>19.8</v>
      </c>
      <c r="C6" s="60">
        <v>5.3330000000000002</v>
      </c>
    </row>
    <row r="7" spans="1:3">
      <c r="A7" s="59">
        <v>1904</v>
      </c>
      <c r="B7" s="59">
        <v>19.8</v>
      </c>
      <c r="C7" s="60">
        <v>5.3330000000000002</v>
      </c>
    </row>
    <row r="8" spans="1:3">
      <c r="A8" s="59">
        <v>1905</v>
      </c>
      <c r="B8" s="59">
        <v>19.8</v>
      </c>
      <c r="C8" s="60">
        <v>5.3330000000000002</v>
      </c>
    </row>
    <row r="9" spans="1:3">
      <c r="A9" s="59">
        <v>1906</v>
      </c>
      <c r="B9" s="59">
        <v>19.8</v>
      </c>
      <c r="C9" s="60">
        <v>5.3330000000000002</v>
      </c>
    </row>
    <row r="10" spans="1:3">
      <c r="A10" s="59">
        <v>1907</v>
      </c>
      <c r="B10" s="59">
        <v>19.8</v>
      </c>
      <c r="C10" s="60">
        <v>5.3330000000000002</v>
      </c>
    </row>
    <row r="11" spans="1:3">
      <c r="A11" s="59">
        <v>1908</v>
      </c>
      <c r="B11" s="59">
        <v>19.8</v>
      </c>
      <c r="C11" s="60">
        <v>5.3330000000000002</v>
      </c>
    </row>
    <row r="12" spans="1:3">
      <c r="A12" s="59">
        <v>1909</v>
      </c>
      <c r="B12" s="59">
        <v>19.8</v>
      </c>
      <c r="C12" s="60">
        <v>5.3330000000000002</v>
      </c>
    </row>
    <row r="13" spans="1:3">
      <c r="A13" s="59">
        <v>1910</v>
      </c>
      <c r="B13" s="59">
        <v>19.8</v>
      </c>
      <c r="C13" s="60">
        <v>5.3330000000000002</v>
      </c>
    </row>
    <row r="14" spans="1:3">
      <c r="A14" s="59">
        <v>1911</v>
      </c>
      <c r="B14" s="59">
        <v>19.8</v>
      </c>
      <c r="C14" s="60">
        <v>5.3330000000000002</v>
      </c>
    </row>
    <row r="15" spans="1:3">
      <c r="A15" s="59">
        <v>1912</v>
      </c>
      <c r="B15" s="59">
        <v>19.8</v>
      </c>
      <c r="C15" s="60">
        <v>5.3330000000000002</v>
      </c>
    </row>
    <row r="16" spans="1:3">
      <c r="A16" s="59">
        <v>1913</v>
      </c>
      <c r="B16" s="59">
        <v>19.8</v>
      </c>
      <c r="C16" s="60">
        <v>5.3330000000000002</v>
      </c>
    </row>
    <row r="17" spans="1:3">
      <c r="A17" s="59">
        <v>1914</v>
      </c>
      <c r="B17" s="59">
        <v>19.8</v>
      </c>
      <c r="C17" s="60">
        <v>5.3330000000000002</v>
      </c>
    </row>
    <row r="18" spans="1:3">
      <c r="A18" s="59">
        <v>1915</v>
      </c>
      <c r="B18" s="59">
        <v>19.8</v>
      </c>
      <c r="C18" s="60">
        <v>5.3330000000000002</v>
      </c>
    </row>
    <row r="19" spans="1:3">
      <c r="A19" s="59">
        <v>1916</v>
      </c>
      <c r="B19" s="59">
        <v>19.8</v>
      </c>
      <c r="C19" s="60">
        <v>5.3330000000000002</v>
      </c>
    </row>
    <row r="20" spans="1:3">
      <c r="A20" s="59">
        <v>1917</v>
      </c>
      <c r="B20" s="59">
        <v>19.8</v>
      </c>
      <c r="C20" s="60">
        <v>5.3330000000000002</v>
      </c>
    </row>
    <row r="21" spans="1:3">
      <c r="A21" s="59">
        <v>1918</v>
      </c>
      <c r="B21" s="59">
        <v>19.8</v>
      </c>
      <c r="C21" s="60">
        <v>5.3330000000000002</v>
      </c>
    </row>
    <row r="22" spans="1:3">
      <c r="A22" s="59">
        <v>1919</v>
      </c>
      <c r="B22" s="59">
        <v>19.8</v>
      </c>
      <c r="C22" s="60">
        <v>5.3330000000000002</v>
      </c>
    </row>
    <row r="23" spans="1:3">
      <c r="A23" s="59">
        <v>1920</v>
      </c>
      <c r="B23" s="59">
        <v>19.8</v>
      </c>
      <c r="C23" s="60">
        <v>5.3330000000000002</v>
      </c>
    </row>
    <row r="24" spans="1:3">
      <c r="A24" s="59">
        <v>1921</v>
      </c>
      <c r="B24" s="59">
        <v>19.8</v>
      </c>
      <c r="C24" s="60">
        <v>5.3330000000000002</v>
      </c>
    </row>
    <row r="25" spans="1:3">
      <c r="A25" s="59">
        <v>1922</v>
      </c>
      <c r="B25" s="59">
        <v>19.8</v>
      </c>
      <c r="C25" s="60">
        <v>5.3330000000000002</v>
      </c>
    </row>
    <row r="26" spans="1:3">
      <c r="A26" s="59">
        <v>1923</v>
      </c>
      <c r="B26" s="59">
        <v>19.8</v>
      </c>
      <c r="C26" s="60">
        <v>5.3330000000000002</v>
      </c>
    </row>
    <row r="27" spans="1:3">
      <c r="A27" s="59">
        <v>1924</v>
      </c>
      <c r="B27" s="59">
        <v>19.8</v>
      </c>
      <c r="C27" s="60">
        <v>5.3330000000000002</v>
      </c>
    </row>
    <row r="28" spans="1:3">
      <c r="A28" s="59">
        <v>1925</v>
      </c>
      <c r="B28" s="59">
        <v>19.8</v>
      </c>
      <c r="C28" s="60">
        <v>5.3330000000000002</v>
      </c>
    </row>
    <row r="29" spans="1:3">
      <c r="A29" s="59">
        <v>1926</v>
      </c>
      <c r="B29" s="59">
        <v>19.8</v>
      </c>
      <c r="C29" s="60">
        <v>5.3330000000000002</v>
      </c>
    </row>
    <row r="30" spans="1:3">
      <c r="A30" s="59">
        <v>1927</v>
      </c>
      <c r="B30" s="59">
        <v>19.8</v>
      </c>
      <c r="C30" s="60">
        <v>5.3330000000000002</v>
      </c>
    </row>
    <row r="31" spans="1:3">
      <c r="A31" s="59">
        <v>1928</v>
      </c>
      <c r="B31" s="59">
        <v>19.8</v>
      </c>
      <c r="C31" s="60">
        <v>5.3330000000000002</v>
      </c>
    </row>
    <row r="32" spans="1:3">
      <c r="A32" s="59">
        <v>1929</v>
      </c>
      <c r="B32" s="59">
        <v>19.8</v>
      </c>
      <c r="C32" s="60">
        <v>5.3330000000000002</v>
      </c>
    </row>
    <row r="33" spans="1:3">
      <c r="A33" s="59">
        <v>1930</v>
      </c>
      <c r="B33" s="59">
        <v>19.8</v>
      </c>
      <c r="C33" s="60">
        <v>5.3330000000000002</v>
      </c>
    </row>
    <row r="34" spans="1:3">
      <c r="A34" s="59">
        <v>1931</v>
      </c>
      <c r="B34" s="59">
        <v>19.8</v>
      </c>
      <c r="C34" s="60">
        <v>5.3330000000000002</v>
      </c>
    </row>
    <row r="35" spans="1:3">
      <c r="A35" s="59">
        <v>1932</v>
      </c>
      <c r="B35" s="59">
        <v>19.8</v>
      </c>
      <c r="C35" s="60">
        <v>5.3330000000000002</v>
      </c>
    </row>
    <row r="36" spans="1:3">
      <c r="A36" s="59">
        <v>1933</v>
      </c>
      <c r="B36" s="59">
        <v>19.8</v>
      </c>
      <c r="C36" s="60">
        <v>5.3330000000000002</v>
      </c>
    </row>
    <row r="37" spans="1:3">
      <c r="A37" s="59">
        <v>1934</v>
      </c>
      <c r="B37" s="59">
        <v>19.8</v>
      </c>
      <c r="C37" s="60">
        <v>5.3330000000000002</v>
      </c>
    </row>
    <row r="38" spans="1:3">
      <c r="A38" s="59">
        <v>1935</v>
      </c>
      <c r="B38" s="59">
        <v>19.8</v>
      </c>
      <c r="C38" s="60">
        <v>5.3330000000000002</v>
      </c>
    </row>
    <row r="39" spans="1:3">
      <c r="A39" s="59">
        <v>1936</v>
      </c>
      <c r="B39" s="59">
        <v>19.8</v>
      </c>
      <c r="C39" s="60">
        <v>5.3330000000000002</v>
      </c>
    </row>
    <row r="40" spans="1:3">
      <c r="A40" s="59">
        <v>1937</v>
      </c>
      <c r="B40" s="59">
        <v>19.8</v>
      </c>
      <c r="C40" s="60">
        <v>5.3330000000000002</v>
      </c>
    </row>
    <row r="41" spans="1:3">
      <c r="A41" s="59">
        <v>1938</v>
      </c>
      <c r="B41" s="59">
        <v>19.8</v>
      </c>
      <c r="C41" s="60">
        <v>5.3330000000000002</v>
      </c>
    </row>
    <row r="42" spans="1:3">
      <c r="A42" s="59">
        <v>1939</v>
      </c>
      <c r="B42" s="59">
        <v>19.8</v>
      </c>
      <c r="C42" s="60">
        <v>5.3330000000000002</v>
      </c>
    </row>
    <row r="43" spans="1:3">
      <c r="A43" s="59">
        <v>1940</v>
      </c>
      <c r="B43" s="59">
        <v>19.8</v>
      </c>
      <c r="C43" s="60">
        <v>5.3330000000000002</v>
      </c>
    </row>
    <row r="44" spans="1:3">
      <c r="A44" s="59">
        <v>1941</v>
      </c>
      <c r="B44" s="59">
        <v>19.8</v>
      </c>
      <c r="C44" s="60">
        <v>5.3330000000000002</v>
      </c>
    </row>
    <row r="45" spans="1:3">
      <c r="A45" s="59">
        <v>1942</v>
      </c>
      <c r="B45" s="59">
        <v>19.8</v>
      </c>
      <c r="C45" s="60">
        <v>5.3330000000000002</v>
      </c>
    </row>
    <row r="46" spans="1:3">
      <c r="A46" s="59">
        <v>1943</v>
      </c>
      <c r="B46" s="59">
        <v>19.8</v>
      </c>
      <c r="C46" s="60">
        <v>5.3330000000000002</v>
      </c>
    </row>
    <row r="47" spans="1:3">
      <c r="A47" s="59">
        <v>1944</v>
      </c>
      <c r="B47" s="59">
        <v>19.8</v>
      </c>
      <c r="C47" s="60">
        <v>5.3330000000000002</v>
      </c>
    </row>
    <row r="48" spans="1:3">
      <c r="A48" s="59">
        <v>1945</v>
      </c>
      <c r="B48" s="59">
        <v>19.8</v>
      </c>
      <c r="C48" s="60">
        <v>5.3330000000000002</v>
      </c>
    </row>
    <row r="49" spans="1:3">
      <c r="A49" s="59">
        <v>1946</v>
      </c>
      <c r="B49" s="59">
        <v>19.8</v>
      </c>
      <c r="C49" s="60">
        <v>5.3330000000000002</v>
      </c>
    </row>
    <row r="50" spans="1:3">
      <c r="A50" s="59">
        <v>1947</v>
      </c>
      <c r="B50" s="59">
        <v>19.8</v>
      </c>
      <c r="C50" s="60">
        <v>5.3330000000000002</v>
      </c>
    </row>
    <row r="51" spans="1:3">
      <c r="A51" s="59">
        <v>1948</v>
      </c>
      <c r="B51" s="59">
        <v>19.8</v>
      </c>
      <c r="C51" s="60">
        <v>5.3330000000000002</v>
      </c>
    </row>
    <row r="52" spans="1:3">
      <c r="A52" s="59">
        <v>1949</v>
      </c>
      <c r="B52" s="59">
        <v>19.8</v>
      </c>
      <c r="C52" s="60">
        <v>5.3330000000000002</v>
      </c>
    </row>
    <row r="53" spans="1:3">
      <c r="A53" s="59">
        <v>1950</v>
      </c>
      <c r="B53" s="59">
        <v>19.8</v>
      </c>
      <c r="C53" s="60">
        <v>5.3330000000000002</v>
      </c>
    </row>
    <row r="54" spans="1:3">
      <c r="A54" s="59">
        <v>1951</v>
      </c>
      <c r="B54" s="59">
        <v>19.8</v>
      </c>
      <c r="C54" s="60">
        <v>5.3330000000000002</v>
      </c>
    </row>
    <row r="55" spans="1:3">
      <c r="A55" s="59">
        <v>1952</v>
      </c>
      <c r="B55" s="59">
        <v>19.8</v>
      </c>
      <c r="C55" s="60">
        <v>5.3330000000000002</v>
      </c>
    </row>
    <row r="56" spans="1:3">
      <c r="A56" s="59">
        <v>1953</v>
      </c>
      <c r="B56" s="59">
        <v>19.8</v>
      </c>
      <c r="C56" s="60">
        <v>5.3330000000000002</v>
      </c>
    </row>
    <row r="57" spans="1:3">
      <c r="A57" s="59">
        <v>1954</v>
      </c>
      <c r="B57" s="59">
        <v>19.8</v>
      </c>
      <c r="C57" s="60">
        <v>5.3330000000000002</v>
      </c>
    </row>
    <row r="58" spans="1:3">
      <c r="A58" s="59">
        <v>1955</v>
      </c>
      <c r="B58" s="59">
        <v>19.8</v>
      </c>
      <c r="C58" s="60">
        <v>5.3330000000000002</v>
      </c>
    </row>
    <row r="59" spans="1:3">
      <c r="A59" s="59">
        <v>1956</v>
      </c>
      <c r="B59" s="59">
        <v>19.8</v>
      </c>
      <c r="C59" s="60">
        <v>5.3330000000000002</v>
      </c>
    </row>
    <row r="60" spans="1:3">
      <c r="A60" s="59">
        <v>1957</v>
      </c>
      <c r="B60" s="59">
        <v>19.8</v>
      </c>
      <c r="C60" s="60">
        <v>5.3330000000000002</v>
      </c>
    </row>
    <row r="61" spans="1:3">
      <c r="A61" s="59">
        <v>1958</v>
      </c>
      <c r="B61" s="59">
        <v>19.8</v>
      </c>
      <c r="C61" s="60">
        <v>5.3330000000000002</v>
      </c>
    </row>
    <row r="62" spans="1:3">
      <c r="A62" s="59">
        <v>1959</v>
      </c>
      <c r="B62" s="59">
        <v>19.8</v>
      </c>
      <c r="C62" s="60">
        <v>5.3330000000000002</v>
      </c>
    </row>
    <row r="63" spans="1:3">
      <c r="A63" s="59">
        <v>1960</v>
      </c>
      <c r="B63" s="59">
        <v>19.8</v>
      </c>
      <c r="C63" s="60">
        <v>5.3330000000000002</v>
      </c>
    </row>
    <row r="64" spans="1:3">
      <c r="A64" s="59">
        <v>1961</v>
      </c>
      <c r="B64" s="59">
        <v>21.8</v>
      </c>
      <c r="C64" s="60">
        <v>4.8440000000000003</v>
      </c>
    </row>
    <row r="65" spans="1:3">
      <c r="A65" s="59">
        <v>1962</v>
      </c>
      <c r="B65" s="59">
        <v>22.3</v>
      </c>
      <c r="C65" s="60">
        <v>4.7350000000000003</v>
      </c>
    </row>
    <row r="66" spans="1:3">
      <c r="A66" s="59">
        <v>1963</v>
      </c>
      <c r="B66" s="59">
        <v>22.9</v>
      </c>
      <c r="C66" s="60">
        <v>4.6109999999999998</v>
      </c>
    </row>
    <row r="67" spans="1:3">
      <c r="A67" s="59">
        <v>1964</v>
      </c>
      <c r="B67" s="59">
        <v>23.9</v>
      </c>
      <c r="C67" s="60">
        <v>4.4180000000000001</v>
      </c>
    </row>
    <row r="68" spans="1:3">
      <c r="A68" s="59">
        <v>1965</v>
      </c>
      <c r="B68" s="59">
        <v>24.7</v>
      </c>
      <c r="C68" s="60">
        <v>4.2750000000000004</v>
      </c>
    </row>
    <row r="69" spans="1:3">
      <c r="A69" s="59">
        <v>1966</v>
      </c>
      <c r="B69" s="59">
        <v>26.5</v>
      </c>
      <c r="C69" s="60">
        <v>3.9849999999999999</v>
      </c>
    </row>
    <row r="70" spans="1:3">
      <c r="A70" s="59">
        <v>1967</v>
      </c>
      <c r="B70" s="59">
        <v>28</v>
      </c>
      <c r="C70" s="60">
        <v>3.7709999999999999</v>
      </c>
    </row>
    <row r="71" spans="1:3">
      <c r="A71" s="59">
        <v>1968</v>
      </c>
      <c r="B71" s="59">
        <v>29</v>
      </c>
      <c r="C71" s="60">
        <v>3.641</v>
      </c>
    </row>
    <row r="72" spans="1:3">
      <c r="A72" s="59">
        <v>1969</v>
      </c>
      <c r="B72" s="59">
        <v>30.9</v>
      </c>
      <c r="C72" s="60">
        <v>3.4169999999999998</v>
      </c>
    </row>
    <row r="73" spans="1:3">
      <c r="A73" s="59">
        <v>1970</v>
      </c>
      <c r="B73" s="59">
        <v>32.799999999999997</v>
      </c>
      <c r="C73" s="60">
        <v>3.22</v>
      </c>
    </row>
    <row r="74" spans="1:3">
      <c r="A74" s="59">
        <v>1971</v>
      </c>
      <c r="B74" s="59">
        <v>33.299999999999997</v>
      </c>
      <c r="C74" s="60">
        <v>3.1709999999999998</v>
      </c>
    </row>
    <row r="75" spans="1:3">
      <c r="A75" s="59">
        <v>1972</v>
      </c>
      <c r="B75" s="59">
        <v>36.299999999999997</v>
      </c>
      <c r="C75" s="60">
        <v>2.9089999999999998</v>
      </c>
    </row>
    <row r="76" spans="1:3">
      <c r="A76" s="59">
        <v>1973</v>
      </c>
      <c r="B76" s="59">
        <v>45.9</v>
      </c>
      <c r="C76" s="60">
        <v>2.3010000000000002</v>
      </c>
    </row>
    <row r="77" spans="1:3">
      <c r="A77" s="59">
        <v>1974</v>
      </c>
      <c r="B77" s="59">
        <v>54.4</v>
      </c>
      <c r="C77" s="60">
        <v>1.9410000000000001</v>
      </c>
    </row>
    <row r="78" spans="1:3">
      <c r="A78" s="59">
        <v>1975</v>
      </c>
      <c r="B78" s="59">
        <v>55.1</v>
      </c>
      <c r="C78" s="60">
        <v>1.917</v>
      </c>
    </row>
    <row r="79" spans="1:3">
      <c r="A79" s="59">
        <v>1976</v>
      </c>
      <c r="B79" s="59">
        <v>59.6</v>
      </c>
      <c r="C79" s="60">
        <v>1.772</v>
      </c>
    </row>
    <row r="80" spans="1:3">
      <c r="A80" s="59">
        <v>1977</v>
      </c>
      <c r="B80" s="59">
        <v>62.2</v>
      </c>
      <c r="C80" s="60">
        <v>1.698</v>
      </c>
    </row>
    <row r="81" spans="1:3">
      <c r="A81" s="59">
        <v>1978</v>
      </c>
      <c r="B81" s="59">
        <v>65.5</v>
      </c>
      <c r="C81" s="60">
        <v>1.6120000000000001</v>
      </c>
    </row>
    <row r="82" spans="1:3">
      <c r="A82" s="59">
        <v>1979</v>
      </c>
      <c r="B82" s="59">
        <v>72.599999999999994</v>
      </c>
      <c r="C82" s="60">
        <v>1.4550000000000001</v>
      </c>
    </row>
    <row r="83" spans="1:3">
      <c r="A83" s="59">
        <v>1980</v>
      </c>
      <c r="B83" s="59">
        <v>79.2</v>
      </c>
      <c r="C83" s="60">
        <v>1.333</v>
      </c>
    </row>
    <row r="84" spans="1:3">
      <c r="A84" s="59">
        <v>1981</v>
      </c>
      <c r="B84" s="59">
        <v>79.5</v>
      </c>
      <c r="C84" s="60">
        <v>1.3280000000000001</v>
      </c>
    </row>
    <row r="85" spans="1:3">
      <c r="A85" s="59">
        <v>1982</v>
      </c>
      <c r="B85" s="59">
        <v>79.7</v>
      </c>
      <c r="C85" s="60">
        <v>1.325</v>
      </c>
    </row>
    <row r="86" spans="1:3">
      <c r="A86" s="59">
        <v>1983</v>
      </c>
      <c r="B86" s="59">
        <v>79.7</v>
      </c>
      <c r="C86" s="60">
        <v>1.325</v>
      </c>
    </row>
    <row r="87" spans="1:3">
      <c r="A87" s="59">
        <v>1984</v>
      </c>
      <c r="B87" s="59">
        <v>81.5</v>
      </c>
      <c r="C87" s="60">
        <v>1.296</v>
      </c>
    </row>
    <row r="88" spans="1:3">
      <c r="A88" s="59">
        <v>1985</v>
      </c>
      <c r="B88" s="59">
        <v>81.099999999999994</v>
      </c>
      <c r="C88" s="60">
        <v>1.302</v>
      </c>
    </row>
    <row r="89" spans="1:3">
      <c r="A89" s="59">
        <v>1986</v>
      </c>
      <c r="B89" s="59">
        <v>80.599999999999994</v>
      </c>
      <c r="C89" s="60">
        <v>1.31</v>
      </c>
    </row>
    <row r="90" spans="1:3">
      <c r="A90" s="59">
        <v>1987</v>
      </c>
      <c r="B90" s="59">
        <v>82</v>
      </c>
      <c r="C90" s="60">
        <v>1.288</v>
      </c>
    </row>
    <row r="91" spans="1:3">
      <c r="A91" s="59">
        <v>1988</v>
      </c>
      <c r="B91" s="59">
        <v>83.6</v>
      </c>
      <c r="C91" s="60">
        <v>1.2629999999999999</v>
      </c>
    </row>
    <row r="92" spans="1:3">
      <c r="A92" s="59">
        <v>1989</v>
      </c>
      <c r="B92" s="59">
        <v>88</v>
      </c>
      <c r="C92" s="60">
        <v>1.2</v>
      </c>
    </row>
    <row r="93" spans="1:3">
      <c r="A93" s="59">
        <v>1990</v>
      </c>
      <c r="B93" s="59">
        <v>91</v>
      </c>
      <c r="C93" s="60">
        <v>1.1599999999999999</v>
      </c>
    </row>
    <row r="94" spans="1:3">
      <c r="A94" s="59">
        <v>1991</v>
      </c>
      <c r="B94" s="59">
        <v>93.3</v>
      </c>
      <c r="C94" s="60">
        <v>1.1319999999999999</v>
      </c>
    </row>
    <row r="95" spans="1:3">
      <c r="A95" s="59">
        <v>1992</v>
      </c>
      <c r="B95" s="59">
        <v>94.6</v>
      </c>
      <c r="C95" s="60">
        <v>1.1160000000000001</v>
      </c>
    </row>
    <row r="96" spans="1:3">
      <c r="A96" s="59">
        <v>1993</v>
      </c>
      <c r="B96" s="59">
        <v>95.1</v>
      </c>
      <c r="C96" s="60">
        <v>1.1100000000000001</v>
      </c>
    </row>
    <row r="97" spans="1:3">
      <c r="A97" s="59">
        <v>1994</v>
      </c>
      <c r="B97" s="59">
        <v>95.5</v>
      </c>
      <c r="C97" s="60">
        <v>1.1060000000000001</v>
      </c>
    </row>
    <row r="98" spans="1:3">
      <c r="A98" s="59">
        <v>1995</v>
      </c>
      <c r="B98" s="59">
        <v>95.6</v>
      </c>
      <c r="C98" s="60">
        <v>1.105</v>
      </c>
    </row>
    <row r="99" spans="1:3">
      <c r="A99" s="59">
        <v>1996</v>
      </c>
      <c r="B99" s="59">
        <v>95.8</v>
      </c>
      <c r="C99" s="60">
        <v>1.1020000000000001</v>
      </c>
    </row>
    <row r="100" spans="1:3">
      <c r="A100" s="59">
        <v>1997</v>
      </c>
      <c r="B100" s="59">
        <v>96.5</v>
      </c>
      <c r="C100" s="60">
        <v>1.0940000000000001</v>
      </c>
    </row>
    <row r="101" spans="1:3">
      <c r="A101" s="59">
        <v>1998</v>
      </c>
      <c r="B101" s="59">
        <v>94.7</v>
      </c>
      <c r="C101" s="60">
        <v>1.115</v>
      </c>
    </row>
    <row r="102" spans="1:3">
      <c r="A102" s="59">
        <v>1999</v>
      </c>
      <c r="B102" s="59">
        <v>93.8</v>
      </c>
      <c r="C102" s="60">
        <v>1.1259999999999999</v>
      </c>
    </row>
    <row r="103" spans="1:3">
      <c r="A103" s="59">
        <v>2000</v>
      </c>
      <c r="B103" s="59">
        <v>94</v>
      </c>
      <c r="C103" s="60">
        <v>1.123</v>
      </c>
    </row>
    <row r="104" spans="1:3">
      <c r="A104" s="59">
        <v>2001</v>
      </c>
      <c r="B104" s="59">
        <v>92.4</v>
      </c>
      <c r="C104" s="60">
        <v>1.143</v>
      </c>
    </row>
    <row r="105" spans="1:3">
      <c r="A105" s="59">
        <v>2002</v>
      </c>
      <c r="B105" s="59">
        <v>91.5</v>
      </c>
      <c r="C105" s="60">
        <v>1.1539999999999999</v>
      </c>
    </row>
    <row r="106" spans="1:3">
      <c r="A106" s="59">
        <v>2003</v>
      </c>
      <c r="B106" s="59">
        <v>92</v>
      </c>
      <c r="C106" s="60">
        <v>1.1479999999999999</v>
      </c>
    </row>
    <row r="107" spans="1:3">
      <c r="A107" s="59">
        <v>2004</v>
      </c>
      <c r="B107" s="59">
        <v>93.1</v>
      </c>
      <c r="C107" s="60">
        <v>1.1339999999999999</v>
      </c>
    </row>
    <row r="108" spans="1:3">
      <c r="A108" s="59">
        <v>2005</v>
      </c>
      <c r="B108" s="59">
        <v>94.2</v>
      </c>
      <c r="C108" s="60">
        <v>1.121</v>
      </c>
    </row>
    <row r="109" spans="1:3">
      <c r="A109" s="59">
        <v>2006</v>
      </c>
      <c r="B109" s="59">
        <v>96</v>
      </c>
      <c r="C109" s="60">
        <v>1.1000000000000001</v>
      </c>
    </row>
    <row r="110" spans="1:3">
      <c r="A110" s="59">
        <v>2007</v>
      </c>
      <c r="B110" s="59">
        <v>98.5</v>
      </c>
      <c r="C110" s="60">
        <v>1.0720000000000001</v>
      </c>
    </row>
    <row r="111" spans="1:3">
      <c r="A111" s="59">
        <v>2008</v>
      </c>
      <c r="B111" s="59">
        <v>101.6</v>
      </c>
      <c r="C111" s="60">
        <v>1.0389999999999999</v>
      </c>
    </row>
    <row r="112" spans="1:3">
      <c r="A112" s="59">
        <v>2009</v>
      </c>
      <c r="B112" s="59">
        <v>98.2</v>
      </c>
      <c r="C112" s="60">
        <v>1.075</v>
      </c>
    </row>
    <row r="113" spans="1:3">
      <c r="A113" s="59">
        <v>2010</v>
      </c>
      <c r="B113" s="59">
        <v>98.5</v>
      </c>
      <c r="C113" s="60">
        <v>1.0720000000000001</v>
      </c>
    </row>
    <row r="114" spans="1:3">
      <c r="A114" s="59">
        <v>2011</v>
      </c>
      <c r="B114" s="59">
        <v>100</v>
      </c>
      <c r="C114" s="60">
        <v>1.056</v>
      </c>
    </row>
    <row r="115" spans="1:3">
      <c r="A115" s="59">
        <v>2012</v>
      </c>
      <c r="B115" s="59">
        <v>99.3</v>
      </c>
      <c r="C115" s="60">
        <v>1.0629999999999999</v>
      </c>
    </row>
    <row r="116" spans="1:3">
      <c r="A116" s="59">
        <v>2013</v>
      </c>
      <c r="B116" s="59">
        <v>101.7</v>
      </c>
      <c r="C116" s="60">
        <v>1.038</v>
      </c>
    </row>
    <row r="117" spans="1:3">
      <c r="A117" s="59">
        <v>2014</v>
      </c>
      <c r="B117" s="59">
        <v>105.2</v>
      </c>
      <c r="C117" s="60">
        <v>1.004</v>
      </c>
    </row>
    <row r="118" spans="1:3">
      <c r="A118" s="59">
        <v>2015</v>
      </c>
      <c r="B118" s="59">
        <v>105.4</v>
      </c>
      <c r="C118" s="61">
        <v>1.002</v>
      </c>
    </row>
    <row r="119" spans="1:3">
      <c r="A119" s="59">
        <v>2016</v>
      </c>
      <c r="B119" s="59">
        <v>105.6</v>
      </c>
      <c r="C119" s="61">
        <v>1</v>
      </c>
    </row>
  </sheetData>
  <mergeCells count="2">
    <mergeCell ref="A1:A2"/>
    <mergeCell ref="C1:C2"/>
  </mergeCells>
  <phoneticPr fontId="6"/>
  <pageMargins left="0.7" right="0.7" top="0.75" bottom="0.75" header="0.3" footer="0.3"/>
  <pageSetup paperSize="9" scale="95" orientation="portrait" r:id="rId1"/>
  <rowBreaks count="1" manualBreakCount="1">
    <brk id="5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テーブル（デフレーター）</vt:lpstr>
      <vt:lpstr>'算定シート（ブランク）'!Print_Area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社会福祉法人福島更生義肢製作所</cp:lastModifiedBy>
  <cp:lastPrinted>2018-04-25T05:33:37Z</cp:lastPrinted>
  <dcterms:created xsi:type="dcterms:W3CDTF">2017-12-21T09:11:32Z</dcterms:created>
  <dcterms:modified xsi:type="dcterms:W3CDTF">2018-04-27T08:00:49Z</dcterms:modified>
</cp:coreProperties>
</file>